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Nu.Com\Data\DepartmentData\UG-C&amp;LM\Deptdata\C&amp;I PROJECTS\Paul Tangredi\Weatherization\Prescriptive Weatherization\Calculator EnergizeCT\"/>
    </mc:Choice>
  </mc:AlternateContent>
  <xr:revisionPtr revIDLastSave="0" documentId="8_{8656A7D8-4CB0-4120-B8E1-867336B0BD01}" xr6:coauthVersionLast="47" xr6:coauthVersionMax="47" xr10:uidLastSave="{00000000-0000-0000-0000-000000000000}"/>
  <workbookProtection workbookAlgorithmName="SHA-512" workbookHashValue="BYepnZb6U0CsmfNv86A5rdn3bXpWMWDIrRT7wKusm9G/UwTtiR6G/IwDH+uiokGximoluk8vuqEXOSSnUTkzjg==" workbookSaltValue="Jq0AXpsBKUkGPWIpsjAbkA==" workbookSpinCount="100000" lockStructure="1"/>
  <bookViews>
    <workbookView xWindow="-110" yWindow="-110" windowWidth="19420" windowHeight="10420" activeTab="1" xr2:uid="{61963B1E-E179-4EB8-A41A-04D90A8A61FB}"/>
  </bookViews>
  <sheets>
    <sheet name="Project Requirements" sheetId="3" r:id="rId1"/>
    <sheet name="Savings &amp; Incentive Calculator" sheetId="1" r:id="rId2"/>
    <sheet name="Savings and Incentive Data" sheetId="2" state="hidden" r:id="rId3"/>
  </sheets>
  <definedNames>
    <definedName name="_xlnm.Print_Area" localSheetId="1">'Savings &amp; Incentive Calculator'!$A$1:$N$37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1" l="1"/>
  <c r="M23" i="1"/>
  <c r="M24" i="1"/>
  <c r="M25" i="1"/>
  <c r="M26" i="1"/>
  <c r="M27" i="1"/>
  <c r="M28" i="1"/>
  <c r="M29" i="1"/>
  <c r="M30" i="1"/>
  <c r="M31" i="1"/>
  <c r="M32" i="1"/>
  <c r="M33" i="1"/>
  <c r="K5" i="1" l="1"/>
  <c r="F7" i="2"/>
  <c r="G7" i="2" s="1"/>
  <c r="F3" i="2"/>
  <c r="G3" i="2" s="1"/>
  <c r="F4" i="2" l="1"/>
  <c r="F10" i="2"/>
  <c r="F9" i="2"/>
  <c r="F8" i="2"/>
  <c r="F6" i="2"/>
  <c r="F5" i="2"/>
  <c r="AG19" i="1"/>
  <c r="S19" i="1" l="1"/>
  <c r="G8" i="2"/>
  <c r="G9" i="2"/>
  <c r="G10" i="2"/>
  <c r="G6" i="2"/>
  <c r="G5" i="2"/>
  <c r="G4" i="2"/>
  <c r="L19" i="1"/>
  <c r="L21" i="1"/>
  <c r="M21" i="1" s="1"/>
  <c r="L22" i="1"/>
  <c r="M22" i="1" s="1"/>
  <c r="L23" i="1"/>
  <c r="L24" i="1"/>
  <c r="L25" i="1"/>
  <c r="L26" i="1"/>
  <c r="L27" i="1"/>
  <c r="L28" i="1"/>
  <c r="L29" i="1"/>
  <c r="L30" i="1"/>
  <c r="L31" i="1"/>
  <c r="L32" i="1"/>
  <c r="L33" i="1"/>
  <c r="L20" i="1"/>
  <c r="M20" i="1" s="1"/>
  <c r="T19" i="1" l="1"/>
  <c r="H20" i="1"/>
  <c r="K20" i="1" s="1"/>
  <c r="AF20" i="1" s="1"/>
  <c r="X20" i="1" s="1"/>
  <c r="AG32" i="1" l="1"/>
  <c r="AG33" i="1"/>
  <c r="AG30" i="1"/>
  <c r="U33" i="1" l="1"/>
  <c r="V33" i="1" s="1"/>
  <c r="S33" i="1"/>
  <c r="T33" i="1" s="1"/>
  <c r="S32" i="1"/>
  <c r="T32" i="1" s="1"/>
  <c r="U32" i="1"/>
  <c r="V32" i="1" s="1"/>
  <c r="S30" i="1"/>
  <c r="T30" i="1" s="1"/>
  <c r="U30" i="1"/>
  <c r="V30" i="1" s="1"/>
  <c r="N30" i="1"/>
  <c r="N33" i="1"/>
  <c r="N32" i="1"/>
  <c r="AG31" i="1"/>
  <c r="H30" i="1"/>
  <c r="H31" i="1"/>
  <c r="H32" i="1"/>
  <c r="K32" i="1" s="1"/>
  <c r="H33" i="1"/>
  <c r="K33" i="1" s="1"/>
  <c r="H28" i="1"/>
  <c r="K28" i="1" s="1"/>
  <c r="W33" i="1" l="1"/>
  <c r="W32" i="1"/>
  <c r="K31" i="1"/>
  <c r="AF31" i="1" s="1"/>
  <c r="X31" i="1" s="1"/>
  <c r="K30" i="1"/>
  <c r="AF30" i="1" s="1"/>
  <c r="X30" i="1" s="1"/>
  <c r="AC30" i="1" s="1"/>
  <c r="S31" i="1"/>
  <c r="T31" i="1" s="1"/>
  <c r="U31" i="1"/>
  <c r="V31" i="1" s="1"/>
  <c r="W30" i="1"/>
  <c r="O33" i="1"/>
  <c r="P33" i="1" s="1"/>
  <c r="Q33" i="1"/>
  <c r="R33" i="1"/>
  <c r="R32" i="1"/>
  <c r="O32" i="1"/>
  <c r="P32" i="1" s="1"/>
  <c r="Q32" i="1"/>
  <c r="R30" i="1"/>
  <c r="O30" i="1"/>
  <c r="P30" i="1" s="1"/>
  <c r="Q30" i="1"/>
  <c r="N31" i="1"/>
  <c r="AF33" i="1"/>
  <c r="X33" i="1" s="1"/>
  <c r="AC33" i="1" s="1"/>
  <c r="AF32" i="1"/>
  <c r="X32" i="1" s="1"/>
  <c r="AC32" i="1" s="1"/>
  <c r="AG22" i="1"/>
  <c r="AG25" i="1"/>
  <c r="AG26" i="1"/>
  <c r="AG27" i="1"/>
  <c r="AG28" i="1"/>
  <c r="AG23" i="1"/>
  <c r="AG24" i="1"/>
  <c r="AG29" i="1"/>
  <c r="U19" i="1"/>
  <c r="V19" i="1" l="1"/>
  <c r="W19" i="1"/>
  <c r="S29" i="1"/>
  <c r="T29" i="1" s="1"/>
  <c r="U29" i="1"/>
  <c r="V29" i="1" s="1"/>
  <c r="W31" i="1"/>
  <c r="AB30" i="1"/>
  <c r="AA30" i="1"/>
  <c r="S28" i="1"/>
  <c r="T28" i="1" s="1"/>
  <c r="U28" i="1"/>
  <c r="V28" i="1" s="1"/>
  <c r="Z30" i="1"/>
  <c r="S27" i="1"/>
  <c r="T27" i="1" s="1"/>
  <c r="U27" i="1"/>
  <c r="V27" i="1" s="1"/>
  <c r="U23" i="1"/>
  <c r="V23" i="1" s="1"/>
  <c r="S23" i="1"/>
  <c r="T23" i="1" s="1"/>
  <c r="S26" i="1"/>
  <c r="T26" i="1" s="1"/>
  <c r="U26" i="1"/>
  <c r="V26" i="1" s="1"/>
  <c r="U22" i="1"/>
  <c r="V22" i="1" s="1"/>
  <c r="S22" i="1"/>
  <c r="T22" i="1" s="1"/>
  <c r="S25" i="1"/>
  <c r="T25" i="1" s="1"/>
  <c r="U25" i="1"/>
  <c r="V25" i="1" s="1"/>
  <c r="S24" i="1"/>
  <c r="T24" i="1" s="1"/>
  <c r="U24" i="1"/>
  <c r="V24" i="1" s="1"/>
  <c r="AB32" i="1"/>
  <c r="Z33" i="1"/>
  <c r="AA32" i="1"/>
  <c r="Z32" i="1"/>
  <c r="AB33" i="1"/>
  <c r="AA33" i="1"/>
  <c r="R31" i="1"/>
  <c r="AB31" i="1" s="1"/>
  <c r="O31" i="1"/>
  <c r="Q31" i="1"/>
  <c r="AA31" i="1" s="1"/>
  <c r="AC31" i="1"/>
  <c r="N25" i="1"/>
  <c r="O25" i="1" s="1"/>
  <c r="P25" i="1" s="1"/>
  <c r="N28" i="1"/>
  <c r="N26" i="1"/>
  <c r="N22" i="1"/>
  <c r="O22" i="1" s="1"/>
  <c r="P22" i="1" s="1"/>
  <c r="N27" i="1"/>
  <c r="N24" i="1"/>
  <c r="O24" i="1" s="1"/>
  <c r="P24" i="1" s="1"/>
  <c r="N23" i="1"/>
  <c r="O23" i="1" s="1"/>
  <c r="N29" i="1"/>
  <c r="N19" i="1"/>
  <c r="AG20" i="1"/>
  <c r="Z31" i="1" l="1"/>
  <c r="AE31" i="1" s="1"/>
  <c r="P31" i="1"/>
  <c r="AE33" i="1"/>
  <c r="AE30" i="1"/>
  <c r="W28" i="1"/>
  <c r="W29" i="1"/>
  <c r="W22" i="1"/>
  <c r="W26" i="1"/>
  <c r="W25" i="1"/>
  <c r="W23" i="1"/>
  <c r="W27" i="1"/>
  <c r="S20" i="1"/>
  <c r="T20" i="1" s="1"/>
  <c r="U20" i="1"/>
  <c r="V20" i="1" s="1"/>
  <c r="W24" i="1"/>
  <c r="AE32" i="1"/>
  <c r="R23" i="1"/>
  <c r="P23" i="1"/>
  <c r="Q23" i="1"/>
  <c r="Q27" i="1"/>
  <c r="R27" i="1"/>
  <c r="O27" i="1"/>
  <c r="P27" i="1" s="1"/>
  <c r="Q22" i="1"/>
  <c r="R22" i="1"/>
  <c r="Q26" i="1"/>
  <c r="R26" i="1"/>
  <c r="O26" i="1"/>
  <c r="P26" i="1" s="1"/>
  <c r="R28" i="1"/>
  <c r="O28" i="1"/>
  <c r="P28" i="1" s="1"/>
  <c r="Q28" i="1"/>
  <c r="R25" i="1"/>
  <c r="Q25" i="1"/>
  <c r="R24" i="1"/>
  <c r="Q24" i="1"/>
  <c r="R29" i="1"/>
  <c r="O29" i="1"/>
  <c r="P29" i="1" s="1"/>
  <c r="Q29" i="1"/>
  <c r="Q19" i="1"/>
  <c r="R19" i="1"/>
  <c r="N20" i="1"/>
  <c r="O20" i="1" s="1"/>
  <c r="P20" i="1" s="1"/>
  <c r="O19" i="1"/>
  <c r="P19" i="1" s="1"/>
  <c r="AG21" i="1"/>
  <c r="H25" i="1"/>
  <c r="K25" i="1" s="1"/>
  <c r="H23" i="1"/>
  <c r="K23" i="1" s="1"/>
  <c r="H21" i="1"/>
  <c r="K21" i="1" s="1"/>
  <c r="W20" i="1" l="1"/>
  <c r="S21" i="1"/>
  <c r="T21" i="1" s="1"/>
  <c r="U21" i="1"/>
  <c r="V21" i="1" s="1"/>
  <c r="R20" i="1"/>
  <c r="AB20" i="1" s="1"/>
  <c r="Q20" i="1"/>
  <c r="AA20" i="1" s="1"/>
  <c r="AC20" i="1"/>
  <c r="N21" i="1"/>
  <c r="O21" i="1" s="1"/>
  <c r="P21" i="1" s="1"/>
  <c r="P34" i="1" s="1"/>
  <c r="Z20" i="1" l="1"/>
  <c r="W21" i="1"/>
  <c r="W34" i="1" s="1"/>
  <c r="V34" i="1"/>
  <c r="Q21" i="1"/>
  <c r="Q34" i="1" s="1"/>
  <c r="R21" i="1"/>
  <c r="R34" i="1" s="1"/>
  <c r="O34" i="1"/>
  <c r="U34" i="1"/>
  <c r="S34" i="1"/>
  <c r="N34" i="1"/>
  <c r="H19" i="1"/>
  <c r="K19" i="1" l="1"/>
  <c r="AF19" i="1" s="1"/>
  <c r="X19" i="1" s="1"/>
  <c r="T34" i="1"/>
  <c r="AC19" i="1" l="1"/>
  <c r="AA19" i="1"/>
  <c r="AB19" i="1"/>
  <c r="Z19" i="1"/>
  <c r="AE20" i="1"/>
  <c r="AF21" i="1"/>
  <c r="X21" i="1" s="1"/>
  <c r="H29" i="1"/>
  <c r="K29" i="1" s="1"/>
  <c r="AF28" i="1"/>
  <c r="X28" i="1" s="1"/>
  <c r="H27" i="1"/>
  <c r="K27" i="1" s="1"/>
  <c r="H26" i="1"/>
  <c r="K26" i="1" s="1"/>
  <c r="AF25" i="1"/>
  <c r="X25" i="1" s="1"/>
  <c r="H22" i="1"/>
  <c r="K22" i="1" s="1"/>
  <c r="H24" i="1"/>
  <c r="K24" i="1" s="1"/>
  <c r="AC25" i="1" l="1"/>
  <c r="AB25" i="1"/>
  <c r="Z25" i="1"/>
  <c r="AA25" i="1"/>
  <c r="AC28" i="1"/>
  <c r="AA28" i="1"/>
  <c r="AB28" i="1"/>
  <c r="Z28" i="1"/>
  <c r="AC21" i="1"/>
  <c r="Z21" i="1"/>
  <c r="AB21" i="1"/>
  <c r="AA21" i="1"/>
  <c r="AE19" i="1"/>
  <c r="AF24" i="1"/>
  <c r="X24" i="1" s="1"/>
  <c r="AF22" i="1"/>
  <c r="X22" i="1" s="1"/>
  <c r="AF27" i="1"/>
  <c r="X27" i="1" s="1"/>
  <c r="AF29" i="1"/>
  <c r="AF26" i="1"/>
  <c r="X26" i="1" s="1"/>
  <c r="AF23" i="1"/>
  <c r="X23" i="1" s="1"/>
  <c r="AE28" i="1" l="1"/>
  <c r="AE21" i="1"/>
  <c r="AE25" i="1"/>
  <c r="AC23" i="1"/>
  <c r="AA23" i="1"/>
  <c r="Z23" i="1"/>
  <c r="AB23" i="1"/>
  <c r="AC27" i="1"/>
  <c r="AB27" i="1"/>
  <c r="Z27" i="1"/>
  <c r="AA27" i="1"/>
  <c r="AC22" i="1"/>
  <c r="Z22" i="1"/>
  <c r="AA22" i="1"/>
  <c r="AB22" i="1"/>
  <c r="AC26" i="1"/>
  <c r="AB26" i="1"/>
  <c r="Z26" i="1"/>
  <c r="AA26" i="1"/>
  <c r="AC24" i="1"/>
  <c r="Z24" i="1"/>
  <c r="AB24" i="1"/>
  <c r="AA24" i="1"/>
  <c r="X29" i="1"/>
  <c r="AE26" i="1" l="1"/>
  <c r="AE22" i="1"/>
  <c r="AE23" i="1"/>
  <c r="AE24" i="1"/>
  <c r="AE27" i="1"/>
  <c r="AC29" i="1"/>
  <c r="AB29" i="1"/>
  <c r="AB34" i="1" s="1"/>
  <c r="Z29" i="1"/>
  <c r="Z34" i="1" s="1"/>
  <c r="AA29" i="1"/>
  <c r="AA34" i="1" s="1"/>
  <c r="X34" i="1"/>
  <c r="AE29" i="1" l="1"/>
  <c r="AE34" i="1" s="1"/>
  <c r="AC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Zagura, Lisa</author>
  </authors>
  <commentList>
    <comment ref="G19" authorId="0" shapeId="0" xr:uid="{D7091A4A-7EA6-4095-B5AA-53AD26C5C2F6}">
      <text>
        <r>
          <rPr>
            <b/>
            <sz val="9"/>
            <color indexed="81"/>
            <rFont val="Tahoma"/>
            <family val="2"/>
          </rPr>
          <t>Select "N/A" if not an insulation measure</t>
        </r>
        <r>
          <rPr>
            <sz val="9"/>
            <color indexed="81"/>
            <rFont val="Tahoma"/>
            <family val="2"/>
          </rPr>
          <t xml:space="preserve">
</t>
        </r>
      </text>
    </comment>
    <comment ref="G20" authorId="0" shapeId="0" xr:uid="{CAF16E9E-0E72-446A-BDFB-6AD9FC98413E}">
      <text>
        <r>
          <rPr>
            <b/>
            <sz val="9"/>
            <color indexed="81"/>
            <rFont val="Tahoma"/>
            <family val="2"/>
          </rPr>
          <t>Select "N/A" if not an insulation measure.</t>
        </r>
      </text>
    </comment>
    <comment ref="G21" authorId="0" shapeId="0" xr:uid="{DF4C9F01-AA0E-4578-A234-F69E0E589350}">
      <text>
        <r>
          <rPr>
            <b/>
            <sz val="9"/>
            <color indexed="81"/>
            <rFont val="Tahoma"/>
            <family val="2"/>
          </rPr>
          <t>Select "N/A" if not an insulation measure.</t>
        </r>
      </text>
    </comment>
    <comment ref="G22" authorId="0" shapeId="0" xr:uid="{B1ABD7E4-4810-41E8-9047-148FD58CDE3F}">
      <text>
        <r>
          <rPr>
            <b/>
            <sz val="9"/>
            <color indexed="81"/>
            <rFont val="Tahoma"/>
            <family val="2"/>
          </rPr>
          <t>Select "N/A" if not an insulation measure.</t>
        </r>
      </text>
    </comment>
    <comment ref="G23" authorId="0" shapeId="0" xr:uid="{8875DBA6-81CA-44AE-AB1A-432C4308B9AC}">
      <text>
        <r>
          <rPr>
            <b/>
            <sz val="9"/>
            <color indexed="81"/>
            <rFont val="Tahoma"/>
            <family val="2"/>
          </rPr>
          <t>Select "N/A" if not an insulation measure.</t>
        </r>
      </text>
    </comment>
    <comment ref="G24" authorId="0" shapeId="0" xr:uid="{CFF20C00-2239-4A52-B4EF-ED190EA3C37D}">
      <text>
        <r>
          <rPr>
            <b/>
            <sz val="9"/>
            <color indexed="81"/>
            <rFont val="Tahoma"/>
            <family val="2"/>
          </rPr>
          <t>Select "N/A" if not an insulation measure.</t>
        </r>
      </text>
    </comment>
    <comment ref="G25" authorId="0" shapeId="0" xr:uid="{4C0577FE-3B8B-479A-AE3D-1D920D0FAB29}">
      <text>
        <r>
          <rPr>
            <b/>
            <sz val="9"/>
            <color indexed="81"/>
            <rFont val="Tahoma"/>
            <family val="2"/>
          </rPr>
          <t>Select "N/A" if not an insulation measure.</t>
        </r>
      </text>
    </comment>
    <comment ref="D38" authorId="0" shapeId="0" xr:uid="{CE66C9F8-F8D1-4E9A-A616-9621C192C021}">
      <text>
        <r>
          <rPr>
            <b/>
            <sz val="9"/>
            <color indexed="81"/>
            <rFont val="Tahoma"/>
            <family val="2"/>
          </rPr>
          <t xml:space="preserve">Note: </t>
        </r>
        <r>
          <rPr>
            <sz val="10"/>
            <color indexed="81"/>
            <rFont val="Tahoma"/>
            <family val="2"/>
          </rPr>
          <t>For unique conditions where an attic has 6 inches or more of existing insulation and the presence of one of the listed conditions, there is a multiplier for the square footage that will allow for increase air sealing hours.  The area affected by the conditions must be at least 50% of the total square footage being air sealed to qualify for the additional multiplier. </t>
        </r>
        <r>
          <rPr>
            <sz val="9"/>
            <color indexed="81"/>
            <rFont val="Tahoma"/>
            <family val="2"/>
          </rPr>
          <t xml:space="preserve">
</t>
        </r>
      </text>
    </comment>
    <comment ref="D39" authorId="0" shapeId="0" xr:uid="{0B09B9EA-F901-4475-8A32-FEF758310082}">
      <text>
        <r>
          <rPr>
            <b/>
            <sz val="9"/>
            <color indexed="81"/>
            <rFont val="Tahoma"/>
            <family val="2"/>
          </rPr>
          <t xml:space="preserve">Note: </t>
        </r>
        <r>
          <rPr>
            <sz val="10"/>
            <color indexed="81"/>
            <rFont val="Tahoma"/>
            <family val="2"/>
          </rPr>
          <t>For unique conditions where an attic has 6 inches or more of existing insulation and the presence of one of the listed conditions, there is a multiplier for the square footage that will allow for increase air sealing hours.  The area affected by the conditions must be at least 50% of the total square footage being air sealed to qualify for the additional multiplier. </t>
        </r>
        <r>
          <rPr>
            <sz val="9"/>
            <color indexed="81"/>
            <rFont val="Tahoma"/>
            <family val="2"/>
          </rPr>
          <t xml:space="preserve">
</t>
        </r>
      </text>
    </comment>
    <comment ref="D40" authorId="0" shapeId="0" xr:uid="{3BF7EEF1-942E-455E-94E0-C52065A52400}">
      <text>
        <r>
          <rPr>
            <b/>
            <sz val="9"/>
            <color indexed="81"/>
            <rFont val="Tahoma"/>
            <family val="2"/>
          </rPr>
          <t xml:space="preserve">Note: </t>
        </r>
        <r>
          <rPr>
            <sz val="10"/>
            <color indexed="81"/>
            <rFont val="Tahoma"/>
            <family val="2"/>
          </rPr>
          <t>For unique conditions where an attic has 6 inches or more of existing insulation and the presence of one of the listed conditions, there is a multiplier for the square footage that will allow for increase air sealing hours.  The area affected by the conditions must be at least 50% of the total square footage being air sealed to qualify for the additional multiplier. </t>
        </r>
        <r>
          <rPr>
            <sz val="9"/>
            <color indexed="81"/>
            <rFont val="Tahoma"/>
            <family val="2"/>
          </rPr>
          <t xml:space="preserve">
</t>
        </r>
      </text>
    </comment>
    <comment ref="D41" authorId="0" shapeId="0" xr:uid="{8DB2C73B-C52B-41BF-883B-D46053CC972A}">
      <text>
        <r>
          <rPr>
            <b/>
            <sz val="9"/>
            <color indexed="81"/>
            <rFont val="Tahoma"/>
            <family val="2"/>
          </rPr>
          <t xml:space="preserve">Note: </t>
        </r>
        <r>
          <rPr>
            <sz val="10"/>
            <color indexed="81"/>
            <rFont val="Tahoma"/>
            <family val="2"/>
          </rPr>
          <t>For unique conditions where an attic has 6 inches or more of existing insulation and the presence of one of the listed conditions, there is a multiplier for the square footage that will allow for increase air sealing hours.  The area affected by the conditions must be at least 50% of the total square footage being air sealed to qualify for the additional multiplier. </t>
        </r>
        <r>
          <rPr>
            <sz val="9"/>
            <color indexed="81"/>
            <rFont val="Tahoma"/>
            <family val="2"/>
          </rPr>
          <t xml:space="preserve">
</t>
        </r>
      </text>
    </comment>
  </commentList>
</comments>
</file>

<file path=xl/sharedStrings.xml><?xml version="1.0" encoding="utf-8"?>
<sst xmlns="http://schemas.openxmlformats.org/spreadsheetml/2006/main" count="238" uniqueCount="183">
  <si>
    <t>Company Name:</t>
  </si>
  <si>
    <t>Company Address:</t>
  </si>
  <si>
    <t>Electric Acct#</t>
  </si>
  <si>
    <t>Customer Contact Name:</t>
  </si>
  <si>
    <t>Gas Acct#</t>
  </si>
  <si>
    <t xml:space="preserve">Input Guidance </t>
  </si>
  <si>
    <t>Input - Manual Entry</t>
  </si>
  <si>
    <t>Input - Dropdown</t>
  </si>
  <si>
    <t>Calculated/Leave Empty</t>
  </si>
  <si>
    <t>Fuel Type</t>
  </si>
  <si>
    <t xml:space="preserve">Measure Square Footage </t>
  </si>
  <si>
    <t>Previous Insulation  R-Value</t>
  </si>
  <si>
    <t>Air Sealing Work Hours</t>
  </si>
  <si>
    <t xml:space="preserve">Example: </t>
  </si>
  <si>
    <t xml:space="preserve">North Wall </t>
  </si>
  <si>
    <t>Wall Insulation</t>
  </si>
  <si>
    <t>Oil</t>
  </si>
  <si>
    <t>Cellulose (dense pack)</t>
  </si>
  <si>
    <t>Area 1:</t>
  </si>
  <si>
    <t>Area 2:</t>
  </si>
  <si>
    <t>Area 3:</t>
  </si>
  <si>
    <t>Area 4:</t>
  </si>
  <si>
    <t>Area 5:</t>
  </si>
  <si>
    <t>Area 6:</t>
  </si>
  <si>
    <t>Area 7:</t>
  </si>
  <si>
    <t>Area 8:</t>
  </si>
  <si>
    <t>Area 9:</t>
  </si>
  <si>
    <t>Area 10:</t>
  </si>
  <si>
    <t>Measure</t>
  </si>
  <si>
    <t>Quantity</t>
  </si>
  <si>
    <t>MMBTU</t>
  </si>
  <si>
    <t>Incentive Unit</t>
  </si>
  <si>
    <t>Wall InsulationElectric</t>
  </si>
  <si>
    <t>Electric</t>
  </si>
  <si>
    <t>1 sq ft</t>
  </si>
  <si>
    <t>$/R-value added/sq ft</t>
  </si>
  <si>
    <t>Wall InsulationOil</t>
  </si>
  <si>
    <t>Attic Insulation</t>
  </si>
  <si>
    <t>Wall InsulationPropane</t>
  </si>
  <si>
    <t>Propane</t>
  </si>
  <si>
    <t>Attic Air Sealing</t>
  </si>
  <si>
    <t>$/hour of air sealing work</t>
  </si>
  <si>
    <t>Wall InsulationGas</t>
  </si>
  <si>
    <t>Gas</t>
  </si>
  <si>
    <t>Attic InsulationElectric</t>
  </si>
  <si>
    <t>Attic InsulationOil</t>
  </si>
  <si>
    <t>Attic InsulationPropane</t>
  </si>
  <si>
    <t>Attic InsulationGas</t>
  </si>
  <si>
    <t>Attic Air SealingElectric</t>
  </si>
  <si>
    <t>1 hour</t>
  </si>
  <si>
    <t>Attic Air SealingOil</t>
  </si>
  <si>
    <t>-</t>
  </si>
  <si>
    <t>Attic Air SealingPropane</t>
  </si>
  <si>
    <t>Attic Air SealingGas</t>
  </si>
  <si>
    <t>Insulation Materials</t>
  </si>
  <si>
    <t>R-value/inch</t>
  </si>
  <si>
    <t>Cellulose (blown)</t>
  </si>
  <si>
    <t>Fiberglass (batt)</t>
  </si>
  <si>
    <t>Fiberglass (blown)</t>
  </si>
  <si>
    <t>Mineral Wool (batt)</t>
  </si>
  <si>
    <t>Mineral Wool (blown)</t>
  </si>
  <si>
    <t>Rigid Foam (EPS)</t>
  </si>
  <si>
    <t xml:space="preserve">Rigid Foam(XPS) </t>
  </si>
  <si>
    <t>Rigid Foam (Polyiso)</t>
  </si>
  <si>
    <t>Spray Foam (open-cell)</t>
  </si>
  <si>
    <t xml:space="preserve">Spray Foam (closed cell) </t>
  </si>
  <si>
    <t>Other (specify R-value)</t>
  </si>
  <si>
    <t>(specify)</t>
  </si>
  <si>
    <t>N/A</t>
  </si>
  <si>
    <t>≤ 500</t>
  </si>
  <si>
    <t>501 to 800</t>
  </si>
  <si>
    <t>801 to 1,100</t>
  </si>
  <si>
    <t>+300</t>
  </si>
  <si>
    <t>Electric PA</t>
  </si>
  <si>
    <t>Gas PA</t>
  </si>
  <si>
    <t>Eversource</t>
  </si>
  <si>
    <t>Municipal Electric</t>
  </si>
  <si>
    <t>Coincidence Factors</t>
  </si>
  <si>
    <t>Percent</t>
  </si>
  <si>
    <t>Summer kW</t>
  </si>
  <si>
    <t>Winter kW</t>
  </si>
  <si>
    <t>Basement Insulation</t>
  </si>
  <si>
    <t>Weatherstripping</t>
  </si>
  <si>
    <t>$/linear foot</t>
  </si>
  <si>
    <t>Basement InsulationElectric</t>
  </si>
  <si>
    <t>Basement InsulationOil</t>
  </si>
  <si>
    <t>Basement InsulationPropane</t>
  </si>
  <si>
    <t>Basement InsulationGas</t>
  </si>
  <si>
    <t>WeatherstrippingElectric</t>
  </si>
  <si>
    <t>WeatherstrippingOil</t>
  </si>
  <si>
    <t>WeatherstrippingPropane</t>
  </si>
  <si>
    <t>WeatherstrippingGas</t>
  </si>
  <si>
    <t>1 linear ft</t>
  </si>
  <si>
    <t>Incentive Units</t>
  </si>
  <si>
    <t>Savings Units</t>
  </si>
  <si>
    <t>Insulation Inches Added</t>
  </si>
  <si>
    <t>Demand Savings: Gross kW</t>
  </si>
  <si>
    <t>CT SPECIFIC OFFERS</t>
  </si>
  <si>
    <t>Eversource &amp; UI</t>
  </si>
  <si>
    <t>Fossil Fuel Savings (Gas, Oil, Propane): 
MMBtu</t>
  </si>
  <si>
    <t>Electric Savings:  kWh</t>
  </si>
  <si>
    <t>Electric Savings: MWh</t>
  </si>
  <si>
    <t>Area 11:</t>
  </si>
  <si>
    <t>Area 12:</t>
  </si>
  <si>
    <t>Area 13:</t>
  </si>
  <si>
    <t>Area 14:</t>
  </si>
  <si>
    <t>Linear feet of weatherstripping</t>
  </si>
  <si>
    <t>Avangrid / UI</t>
  </si>
  <si>
    <t>Avangrid / CNG / SCG</t>
  </si>
  <si>
    <t>Project Notes:</t>
  </si>
  <si>
    <t>Summer Demand Savings: Gross kW</t>
  </si>
  <si>
    <t>Winter Demand Savings: Gross kW</t>
  </si>
  <si>
    <t>Insulation Summer</t>
  </si>
  <si>
    <t>Insulation Winter</t>
  </si>
  <si>
    <t>Air Sealing Summer</t>
  </si>
  <si>
    <t>Air Sealing Winter</t>
  </si>
  <si>
    <t xml:space="preserve">Totals: </t>
  </si>
  <si>
    <t>Gallons of Oil</t>
  </si>
  <si>
    <t>Gallons of Propane</t>
  </si>
  <si>
    <t>MWh</t>
  </si>
  <si>
    <t>kWh</t>
  </si>
  <si>
    <t>kW</t>
  </si>
  <si>
    <t>Fossil Fuel Savings (Gas): CCF</t>
  </si>
  <si>
    <t>Fossil Fuel Savings (Oil): Gallons of Oil</t>
  </si>
  <si>
    <t>Fossil Fuel Savings (Propane): Gallons of Propane</t>
  </si>
  <si>
    <t>Demand Savings per square foot (kW)</t>
  </si>
  <si>
    <t>Electric Utility:</t>
  </si>
  <si>
    <t>Gas Utility:</t>
  </si>
  <si>
    <t>N/A- Delivered Fuel</t>
  </si>
  <si>
    <t xml:space="preserve">Project Cost: </t>
  </si>
  <si>
    <t>Cross-batt insulation</t>
  </si>
  <si>
    <r>
      <rPr>
        <sz val="11"/>
        <color theme="1"/>
        <rFont val="Calibri"/>
        <family val="2"/>
      </rPr>
      <t>≥</t>
    </r>
    <r>
      <rPr>
        <sz val="6.05"/>
        <color theme="1"/>
        <rFont val="Calibri"/>
        <family val="2"/>
      </rPr>
      <t xml:space="preserve"> </t>
    </r>
    <r>
      <rPr>
        <sz val="11"/>
        <color theme="1"/>
        <rFont val="Calibri"/>
        <family val="2"/>
        <scheme val="minor"/>
      </rPr>
      <t>6" loose insulation</t>
    </r>
  </si>
  <si>
    <t>≥ 6" mix of batt and loose insulation</t>
  </si>
  <si>
    <t>Truss construction</t>
  </si>
  <si>
    <t xml:space="preserve">Building has Air Conditioning?: </t>
  </si>
  <si>
    <t>Heating Fuel Type</t>
  </si>
  <si>
    <t>MMBTU/qty</t>
  </si>
  <si>
    <t>MWH/qty</t>
  </si>
  <si>
    <t>Gas Incentive Portion</t>
  </si>
  <si>
    <t>Oil Incentive Portion</t>
  </si>
  <si>
    <t>Propane Incentive Portion</t>
  </si>
  <si>
    <t>Electric Incentive Portion</t>
  </si>
  <si>
    <t>Total Incentive</t>
  </si>
  <si>
    <t>Total Building Sq Ft:</t>
  </si>
  <si>
    <t>Total Incentive with Electric</t>
  </si>
  <si>
    <t>CT 2024 Commercial Prescriptive Weatherization Savings &amp; Incentive Calculator</t>
  </si>
  <si>
    <t>Vendor Phone Number:</t>
  </si>
  <si>
    <t xml:space="preserve">Vendor Email Address: </t>
  </si>
  <si>
    <t>Vendor Company Name:</t>
  </si>
  <si>
    <t xml:space="preserve">Customer Phone #: </t>
  </si>
  <si>
    <t>Customer City:</t>
  </si>
  <si>
    <t xml:space="preserve">Customer Zip Code: </t>
  </si>
  <si>
    <t xml:space="preserve">Vendor City, State, Zip: </t>
  </si>
  <si>
    <t>Vendor Contact Name:</t>
  </si>
  <si>
    <t>Vendor Street Address:</t>
  </si>
  <si>
    <t>5. 	On the "Savings and Incentive Calculator" tab there are specific instructions clarifying what information should be provided in cells based on their color coding. Please ensure each line item for unique areas and building assemblies are fully completed.</t>
  </si>
  <si>
    <r>
      <rPr>
        <b/>
        <u/>
        <sz val="11"/>
        <color theme="1"/>
        <rFont val="Calibri"/>
        <family val="2"/>
        <scheme val="minor"/>
      </rPr>
      <t>Attic Air Sealing Barriers:</t>
    </r>
    <r>
      <rPr>
        <b/>
        <sz val="11"/>
        <color theme="1"/>
        <rFont val="Calibri"/>
        <family val="2"/>
        <scheme val="minor"/>
      </rPr>
      <t xml:space="preserve"> 
</t>
    </r>
    <r>
      <rPr>
        <sz val="11"/>
        <color theme="1"/>
        <rFont val="Calibri"/>
        <family val="2"/>
        <scheme val="minor"/>
      </rPr>
      <t>If the attic has 6 inches or more of existing insulation and the presence of one of the listed conditions, there is a multiplier for the square footage that will allow for increase air sealing hours.  The area affected by the conditions must be at least 50% of the total square footage being air sealed to qualify for the additional multiplier. </t>
    </r>
    <r>
      <rPr>
        <b/>
        <sz val="11"/>
        <color theme="1"/>
        <rFont val="Calibri"/>
        <family val="2"/>
        <scheme val="minor"/>
      </rPr>
      <t xml:space="preserve">
For the air sealed attic spaces listed in the table above, select if any of the following exist:</t>
    </r>
  </si>
  <si>
    <r>
      <rPr>
        <b/>
        <u/>
        <sz val="11"/>
        <color theme="1"/>
        <rFont val="Calibri"/>
        <family val="2"/>
        <scheme val="minor"/>
      </rPr>
      <t xml:space="preserve">Weatherization Measure </t>
    </r>
    <r>
      <rPr>
        <b/>
        <sz val="11"/>
        <color theme="1"/>
        <rFont val="Calibri"/>
        <family val="2"/>
        <scheme val="minor"/>
      </rPr>
      <t xml:space="preserve">
(Wall Insulation, Attic Insulation, or Attic Air Sealing)</t>
    </r>
  </si>
  <si>
    <r>
      <rPr>
        <b/>
        <u/>
        <sz val="12"/>
        <color theme="1"/>
        <rFont val="Calibri"/>
        <family val="2"/>
        <scheme val="minor"/>
      </rPr>
      <t xml:space="preserve">Instructions: </t>
    </r>
    <r>
      <rPr>
        <sz val="12"/>
        <color theme="1"/>
        <rFont val="Calibri"/>
        <family val="2"/>
        <scheme val="minor"/>
      </rPr>
      <t xml:space="preserve">Fill in weatherization project information from the customer scope of work using the guidance provided in the chart to the right. 
For Attic stair covers, please include "Attic Stair Cover" in the location description if the attic air sealing measure includes this scope of work. 
Please also note that insulation type "Other" requires a unique material that is not listed in the dropdown menu and specifying the R-value per inch of the material. All other common and listed types of insulation have the default R-value provided. To ensure cell formulas remain, it is recommended to start each project from the base file. </t>
    </r>
  </si>
  <si>
    <r>
      <rPr>
        <b/>
        <u/>
        <sz val="14"/>
        <color rgb="FFFF0000"/>
        <rFont val="Calibri"/>
        <family val="2"/>
        <scheme val="minor"/>
      </rPr>
      <t xml:space="preserve">NOTE: </t>
    </r>
    <r>
      <rPr>
        <b/>
        <sz val="14"/>
        <color rgb="FFFF0000"/>
        <rFont val="Calibri"/>
        <family val="2"/>
        <scheme val="minor"/>
      </rPr>
      <t xml:space="preserve">
- This tool is applicable to the Connecticut prescriptive weatherization offer for buildings less than or equal to 8,000 square feet. 
- This tool should not be used for ventilation load driven buildings. (i.e. Do not use for buildings with fume hoods, large ovens, grills, or large heat generating sources (like labs or restaurants). 
- Incentives are provided to bring existing conditions to code level R values. Incentives are not provided to add insulation beyond code level R values
- The savings and Incentives are only estimates and are not an approved offer from the Companies until a Letter of Agreement is officially presented by the Companies. </t>
    </r>
  </si>
  <si>
    <t>Square Footage on which air sealing hours is based 
(considers multiplers in D38-D41)</t>
  </si>
  <si>
    <t xml:space="preserve">N/A (Air Sealing or Stair Cover) </t>
  </si>
  <si>
    <r>
      <rPr>
        <b/>
        <u/>
        <sz val="11"/>
        <color theme="1"/>
        <rFont val="Calibri"/>
        <family val="2"/>
        <scheme val="minor"/>
      </rPr>
      <t xml:space="preserve">Project Area Description </t>
    </r>
    <r>
      <rPr>
        <b/>
        <sz val="11"/>
        <color theme="1"/>
        <rFont val="Calibri"/>
        <family val="2"/>
        <scheme val="minor"/>
      </rPr>
      <t xml:space="preserve">
</t>
    </r>
  </si>
  <si>
    <t>Percent Attribution</t>
  </si>
  <si>
    <t>6. Please ensure that you correctly select the building cooling status in the “Building has Air Conditioning?” question to ensure all thermal savings are captured.</t>
  </si>
  <si>
    <t>Yes</t>
  </si>
  <si>
    <r>
      <rPr>
        <b/>
        <u/>
        <sz val="11"/>
        <color theme="1"/>
        <rFont val="Calibri"/>
        <family val="2"/>
        <scheme val="minor"/>
      </rPr>
      <t>Insulation Material</t>
    </r>
    <r>
      <rPr>
        <b/>
        <sz val="11"/>
        <color theme="1"/>
        <rFont val="Calibri"/>
        <family val="2"/>
        <scheme val="minor"/>
      </rPr>
      <t xml:space="preserve"> 
(Select "N/A" if not an insulation measure)</t>
    </r>
  </si>
  <si>
    <t>Insulation R-Value per Inch</t>
  </si>
  <si>
    <r>
      <t xml:space="preserve">Post Insulation R-Value
</t>
    </r>
    <r>
      <rPr>
        <b/>
        <sz val="11"/>
        <color rgb="FFFF0000"/>
        <rFont val="Calibri"/>
        <family val="2"/>
        <scheme val="minor"/>
      </rPr>
      <t>(If cell is red, Post Insulation R-value exceeded code)</t>
    </r>
  </si>
  <si>
    <t>Please read the following requirements carefully when completing the inputs on this Prescriptive Weatherization (Wx) Calculator.  This will prevent project rework on your part and provide a timely approval for your weatherization project.  This tool is to be used only for attic air sealing and insulation, and wall insulation on buildings up to 8,000 square feet at this time.</t>
  </si>
  <si>
    <t>1. 	This tool is for commercial or industrial buildings up to 8,000 gross square feet in size.  Only one building should be represented in submitted projects.  Multiple buildings meeting the size criteria should be submitted separately with a separate project calculator.</t>
  </si>
  <si>
    <t>2. 	All submitted projects should ensure that insulation performance levels are brought up to current code levels.  If there are barriers to meeting code requirements, vendor should reach out to the companies to review those situations. Savings and Incentives are not considered for projects adding insulation above current code levels.</t>
  </si>
  <si>
    <t>3. 	Please ensure the top section of the "Savings and Incentive Calculator" tab is fully completed.  Calculators with missing information will be returned before the Companies review the submitted project.</t>
  </si>
  <si>
    <r>
      <t>7.</t>
    </r>
    <r>
      <rPr>
        <sz val="7"/>
        <color theme="1"/>
        <rFont val="Times New Roman"/>
        <family val="1"/>
      </rPr>
      <t> </t>
    </r>
    <r>
      <rPr>
        <sz val="11"/>
        <color theme="1"/>
        <rFont val="Calibri"/>
        <family val="2"/>
        <scheme val="minor"/>
      </rPr>
      <t>For unique conditions involving attic air sealing barriers, where an attic has 6 inches or more of existing insulation and the presence of one of the listed conditions, there is a multiplier for the square footage that may allow for increase air sealing hours.  The area affected by the conditions must be at least 50% of the total square footage being air sealed to qualify for the additional multiplier.</t>
    </r>
    <r>
      <rPr>
        <sz val="8"/>
        <color theme="1"/>
        <rFont val="Calibri"/>
        <family val="2"/>
        <scheme val="minor"/>
      </rPr>
      <t> </t>
    </r>
  </si>
  <si>
    <t>8.	 Photos of existing conditions should be submitted with the "CT Prescriptive_Wx_Savings_Calculator," insulation material specifications, heating fuel billing history (minimum 12 months) and a copy of the weatherization project proposal provided to the customer.</t>
  </si>
  <si>
    <t>9. Contractors utilizing a blower door to identify attic air sealing opportunities should possess an active Building Performance Institute (BPI) Building Technician certification. Contractors implementing projects for Avangrid customers must possess an active BPI Building Analyst Certification.</t>
  </si>
  <si>
    <t>Requirements for  CT Prescriptive Weatherization (Wx) Calculator</t>
  </si>
  <si>
    <t>4. 	The savings and incentives identified in this calculator are not final until approved by the Companies. The incentives are not considered approved by the Company until an agreement (LOA) is executed between the customer and the Company. The incentives offered are prescriptive and will be capped at a not to exceed 80% of the installed cost.  The calculator spreadsheets contained in any tab of this Prescriptive Wx Calculator shall not be included in any proposal for Wx services presented to the customer by the vendor.</t>
  </si>
  <si>
    <t>Fossil Fuel Peak Day Savings (Gas): CCF</t>
  </si>
  <si>
    <t>Natural gas peak day savings are calculated using the peak day factor for furnaces/boilers  (from 2024 PSD Measure 2.2.5 
Natural Gas Fired Boilers and Furnaces)</t>
  </si>
  <si>
    <t>Version 1.1</t>
  </si>
  <si>
    <t>Date: 7/5/2024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</si>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</sst>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_(* #,##0.0000_);_(* \(#,##0.0000\);_(* &quot;-&quot;??_);_(@_)"/>
    <numFmt numFmtId="165" formatCode="0.0"/>
    <numFmt numFmtId="166" formatCode="_(* #,##0.00000_);_(* \(#,##0.00000\);_(* &quot;-&quot;??_);_(@_)"/>
    <numFmt numFmtId="167" formatCode="00000"/>
    <numFmt numFmtId="168" formatCode="0.0000"/>
    <numFmt numFmtId="169" formatCode="0.0%"/>
    <numFmt numFmtId="170" formatCode="&quot;$&quot;#,##0.00"/>
    <numFmt numFmtId="171" formatCode="0.000"/>
  </numFmts>
  <fonts count="6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Calibri"/>
      <family val="2"/>
      <scheme val="minor"/>
    </font>
    <font>
      <u/>
      <sz val="10"/>
      <color theme="10"/>
      <name val="Arial"/>
      <family val="2"/>
    </font>
    <font>
      <sz val="12"/>
      <color theme="1"/>
      <name val="Calibri"/>
      <family val="2"/>
      <scheme val="minor"/>
    </font>
    <font>
      <b/>
      <sz val="18"/>
      <color theme="3"/>
      <name val="Calibri Light"/>
      <family val="2"/>
      <scheme val="major"/>
    </font>
    <font>
      <sz val="11"/>
      <color rgb="FF9C6500"/>
      <name val="Calibri"/>
      <family val="2"/>
      <scheme val="minor"/>
    </font>
    <font>
      <u/>
      <sz val="10"/>
      <color indexed="12"/>
      <name val="Arial"/>
      <family val="2"/>
    </font>
    <font>
      <sz val="10"/>
      <name val="Verdana"/>
      <family val="2"/>
    </font>
    <font>
      <u/>
      <sz val="11"/>
      <color theme="10"/>
      <name val="Calibri"/>
      <family val="2"/>
    </font>
    <font>
      <u/>
      <sz val="8.25"/>
      <color theme="10"/>
      <name val="Calibri"/>
      <family val="2"/>
    </font>
    <font>
      <u/>
      <sz val="11"/>
      <color theme="10"/>
      <name val="Calibri"/>
      <family val="2"/>
      <scheme val="minor"/>
    </font>
    <font>
      <sz val="11"/>
      <color theme="1"/>
      <name val="Calibri"/>
      <family val="2"/>
    </font>
    <font>
      <b/>
      <sz val="16"/>
      <color theme="1"/>
      <name val="Calibri"/>
      <family val="2"/>
      <scheme val="minor"/>
    </font>
    <font>
      <sz val="11"/>
      <color theme="1"/>
      <name val="Cambria"/>
      <family val="1"/>
    </font>
    <font>
      <sz val="8"/>
      <name val="Calibri"/>
      <family val="2"/>
      <scheme val="minor"/>
    </font>
    <font>
      <i/>
      <sz val="11"/>
      <color theme="2" tint="-0.499984740745262"/>
      <name val="Calibri"/>
      <family val="2"/>
      <scheme val="minor"/>
    </font>
    <font>
      <b/>
      <sz val="11"/>
      <color rgb="FFFF0000"/>
      <name val="Calibri"/>
      <family val="2"/>
      <scheme val="minor"/>
    </font>
    <font>
      <sz val="11"/>
      <name val="Calibri"/>
      <family val="2"/>
      <scheme val="minor"/>
    </font>
    <font>
      <i/>
      <sz val="11"/>
      <name val="Calibri"/>
      <family val="2"/>
      <scheme val="minor"/>
    </font>
    <font>
      <sz val="6.05"/>
      <color theme="1"/>
      <name val="Calibri"/>
      <family val="2"/>
    </font>
    <font>
      <b/>
      <sz val="12"/>
      <color theme="1"/>
      <name val="Calibri"/>
      <family val="2"/>
      <scheme val="minor"/>
    </font>
    <font>
      <sz val="9"/>
      <color indexed="81"/>
      <name val="Tahoma"/>
      <family val="2"/>
    </font>
    <font>
      <b/>
      <sz val="9"/>
      <color indexed="81"/>
      <name val="Tahoma"/>
      <family val="2"/>
    </font>
    <font>
      <sz val="11"/>
      <color theme="2" tint="-0.499984740745262"/>
      <name val="Calibri"/>
      <family val="2"/>
      <scheme val="minor"/>
    </font>
    <font>
      <b/>
      <sz val="14"/>
      <color rgb="FFFF0000"/>
      <name val="Calibri"/>
      <family val="2"/>
      <scheme val="minor"/>
    </font>
    <font>
      <sz val="14"/>
      <color theme="1"/>
      <name val="Calibri"/>
      <family val="2"/>
      <scheme val="minor"/>
    </font>
    <font>
      <sz val="7"/>
      <color theme="1"/>
      <name val="Times New Roman"/>
      <family val="1"/>
    </font>
    <font>
      <sz val="8"/>
      <color theme="1"/>
      <name val="Calibri"/>
      <family val="2"/>
      <scheme val="minor"/>
    </font>
    <font>
      <sz val="10"/>
      <color indexed="81"/>
      <name val="Tahoma"/>
      <family val="2"/>
    </font>
    <font>
      <b/>
      <u/>
      <sz val="11"/>
      <color theme="1"/>
      <name val="Calibri"/>
      <family val="2"/>
      <scheme val="minor"/>
    </font>
    <font>
      <b/>
      <u/>
      <sz val="14"/>
      <color rgb="FFFF0000"/>
      <name val="Calibri"/>
      <family val="2"/>
      <scheme val="minor"/>
    </font>
    <font>
      <b/>
      <u/>
      <sz val="12"/>
      <color theme="1"/>
      <name val="Calibri"/>
      <family val="2"/>
      <scheme val="minor"/>
    </font>
    <font>
      <sz val="11"/>
      <color theme="2" tint="-0.499984740745262"/>
      <name val="Cambria"/>
      <family val="1"/>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79998168889431442"/>
        <bgColor indexed="64"/>
      </patternFill>
    </fill>
    <fill>
      <patternFill patternType="solid">
        <fgColor indexed="31"/>
      </patternFill>
    </fill>
    <fill>
      <patternFill patternType="solid">
        <fgColor indexed="44"/>
      </patternFill>
    </fill>
    <fill>
      <patternFill patternType="solid">
        <fgColor indexed="45"/>
      </patternFill>
    </fill>
    <fill>
      <patternFill patternType="solid">
        <fgColor indexed="42"/>
      </patternFill>
    </fill>
    <fill>
      <patternFill patternType="solid">
        <fgColor indexed="27"/>
      </patternFill>
    </fill>
    <fill>
      <patternFill patternType="solid">
        <fgColor indexed="46"/>
      </patternFill>
    </fill>
    <fill>
      <patternFill patternType="solid">
        <fgColor indexed="26"/>
      </patternFill>
    </fill>
    <fill>
      <patternFill patternType="solid">
        <fgColor indexed="47"/>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rgb="FFEDFFC4"/>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0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rgb="FFBBBCBD"/>
      </left>
      <right style="hair">
        <color rgb="FFBBBCBD"/>
      </right>
      <top style="hair">
        <color rgb="FFBBBCBD"/>
      </top>
      <bottom style="hair">
        <color rgb="FFBBBCBD"/>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rgb="FF000000"/>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s>
  <cellStyleXfs count="2357">
    <xf numFmtId="0" fontId="0"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8" fillId="26"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1" borderId="0" applyNumberFormat="0" applyBorder="0" applyAlignment="0" applyProtection="0"/>
    <xf numFmtId="0" fontId="18" fillId="30" borderId="0" applyNumberFormat="0" applyBorder="0" applyAlignment="0" applyProtection="0"/>
    <xf numFmtId="0" fontId="18" fillId="33" borderId="0" applyNumberFormat="0" applyBorder="0" applyAlignment="0" applyProtection="0"/>
    <xf numFmtId="0" fontId="18" fillId="27" borderId="0" applyNumberFormat="0" applyBorder="0" applyAlignment="0" applyProtection="0"/>
    <xf numFmtId="0" fontId="18" fillId="34" borderId="0" applyNumberFormat="0" applyBorder="0" applyAlignment="0" applyProtection="0"/>
    <xf numFmtId="0" fontId="18" fillId="36" borderId="0" applyNumberFormat="0" applyBorder="0" applyAlignment="0" applyProtection="0"/>
    <xf numFmtId="0" fontId="18" fillId="31" borderId="0" applyNumberFormat="0" applyBorder="0" applyAlignment="0" applyProtection="0"/>
    <xf numFmtId="0" fontId="18" fillId="27" borderId="0" applyNumberFormat="0" applyBorder="0" applyAlignment="0" applyProtection="0"/>
    <xf numFmtId="0" fontId="18" fillId="38" borderId="0" applyNumberFormat="0" applyBorder="0" applyAlignment="0" applyProtection="0"/>
    <xf numFmtId="0" fontId="19" fillId="39" borderId="0" applyNumberFormat="0" applyBorder="0" applyAlignment="0" applyProtection="0"/>
    <xf numFmtId="0" fontId="19" fillId="34" borderId="0" applyNumberFormat="0" applyBorder="0" applyAlignment="0" applyProtection="0"/>
    <xf numFmtId="0" fontId="19" fillId="36"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4" borderId="0" applyNumberFormat="0" applyBorder="0" applyAlignment="0" applyProtection="0"/>
    <xf numFmtId="0" fontId="19" fillId="45"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6" borderId="0" applyNumberFormat="0" applyBorder="0" applyAlignment="0" applyProtection="0"/>
    <xf numFmtId="0" fontId="20" fillId="28" borderId="0" applyNumberFormat="0" applyBorder="0" applyAlignment="0" applyProtection="0"/>
    <xf numFmtId="0" fontId="21" fillId="35" borderId="11" applyNumberFormat="0" applyAlignment="0" applyProtection="0"/>
    <xf numFmtId="0" fontId="22" fillId="47" borderId="12"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23" fillId="0" borderId="0" applyNumberFormat="0" applyFill="0" applyBorder="0" applyAlignment="0" applyProtection="0"/>
    <xf numFmtId="0" fontId="24" fillId="29" borderId="0" applyNumberFormat="0" applyBorder="0" applyAlignment="0" applyProtection="0"/>
    <xf numFmtId="0" fontId="25" fillId="0" borderId="13" applyNumberFormat="0" applyFill="0" applyAlignment="0" applyProtection="0"/>
    <xf numFmtId="0" fontId="26" fillId="0" borderId="14" applyNumberFormat="0" applyFill="0" applyAlignment="0" applyProtection="0"/>
    <xf numFmtId="0" fontId="27" fillId="0" borderId="15" applyNumberFormat="0" applyFill="0" applyAlignment="0" applyProtection="0"/>
    <xf numFmtId="0" fontId="27" fillId="0" borderId="0" applyNumberFormat="0" applyFill="0" applyBorder="0" applyAlignment="0" applyProtection="0"/>
    <xf numFmtId="0" fontId="28" fillId="33" borderId="11" applyNumberFormat="0" applyAlignment="0" applyProtection="0"/>
    <xf numFmtId="0" fontId="29" fillId="0" borderId="16" applyNumberFormat="0" applyFill="0" applyAlignment="0" applyProtection="0"/>
    <xf numFmtId="0" fontId="30" fillId="37" borderId="0" applyNumberFormat="0" applyBorder="0" applyAlignment="0" applyProtection="0"/>
    <xf numFmtId="0" fontId="3" fillId="32" borderId="17" applyNumberFormat="0" applyFont="0" applyAlignment="0" applyProtection="0"/>
    <xf numFmtId="0" fontId="31" fillId="35" borderId="18" applyNumberFormat="0" applyAlignment="0" applyProtection="0"/>
    <xf numFmtId="9" fontId="3" fillId="0" borderId="0" applyFont="0" applyFill="0" applyBorder="0" applyAlignment="0" applyProtection="0"/>
    <xf numFmtId="0" fontId="32" fillId="0" borderId="0" applyNumberFormat="0" applyFill="0" applyBorder="0" applyAlignment="0" applyProtection="0"/>
    <xf numFmtId="0" fontId="33" fillId="0" borderId="19" applyNumberFormat="0" applyFill="0" applyAlignment="0" applyProtection="0"/>
    <xf numFmtId="0" fontId="34"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7" fillId="48" borderId="22" applyNumberFormat="0" applyAlignment="0"/>
    <xf numFmtId="0" fontId="28" fillId="33" borderId="11" applyNumberFormat="0" applyAlignment="0" applyProtection="0"/>
    <xf numFmtId="0" fontId="21" fillId="35" borderId="11" applyNumberFormat="0" applyAlignment="0" applyProtection="0"/>
    <xf numFmtId="0" fontId="3" fillId="32" borderId="17" applyNumberFormat="0" applyFont="0" applyAlignment="0" applyProtection="0"/>
    <xf numFmtId="0" fontId="28" fillId="33" borderId="11" applyNumberFormat="0" applyAlignment="0" applyProtection="0"/>
    <xf numFmtId="0" fontId="3" fillId="32" borderId="17" applyNumberFormat="0" applyFont="0" applyAlignment="0" applyProtection="0"/>
    <xf numFmtId="0" fontId="31" fillId="35" borderId="18" applyNumberFormat="0" applyAlignment="0" applyProtection="0"/>
    <xf numFmtId="0" fontId="33" fillId="0" borderId="19" applyNumberFormat="0" applyFill="0" applyAlignment="0" applyProtection="0"/>
    <xf numFmtId="0" fontId="1" fillId="0" borderId="0"/>
    <xf numFmtId="0" fontId="37" fillId="0" borderId="0"/>
    <xf numFmtId="0" fontId="4" fillId="0" borderId="2" applyNumberFormat="0" applyFill="0" applyAlignment="0" applyProtection="0"/>
    <xf numFmtId="43" fontId="37" fillId="0" borderId="0" applyFont="0" applyFill="0" applyBorder="0" applyAlignment="0" applyProtection="0"/>
    <xf numFmtId="0" fontId="3" fillId="0" borderId="0"/>
    <xf numFmtId="43" fontId="1" fillId="0" borderId="0" applyFont="0" applyFill="0" applyBorder="0" applyAlignment="0" applyProtection="0"/>
    <xf numFmtId="0" fontId="36" fillId="0" borderId="0" applyNumberFormat="0" applyFill="0" applyBorder="0" applyAlignment="0" applyProtection="0"/>
    <xf numFmtId="0" fontId="21" fillId="35" borderId="11" applyNumberFormat="0" applyAlignment="0" applyProtection="0"/>
    <xf numFmtId="0" fontId="28" fillId="33" borderId="11" applyNumberFormat="0" applyAlignment="0" applyProtection="0"/>
    <xf numFmtId="0" fontId="3" fillId="32" borderId="17" applyNumberFormat="0" applyFont="0" applyAlignment="0" applyProtection="0"/>
    <xf numFmtId="0" fontId="31" fillId="35" borderId="18" applyNumberFormat="0" applyAlignment="0" applyProtection="0"/>
    <xf numFmtId="0" fontId="33" fillId="0" borderId="19" applyNumberFormat="0" applyFill="0" applyAlignment="0" applyProtection="0"/>
    <xf numFmtId="0" fontId="1" fillId="0" borderId="0"/>
    <xf numFmtId="44" fontId="3" fillId="0" borderId="0" applyFont="0" applyFill="0" applyBorder="0" applyAlignment="0" applyProtection="0"/>
    <xf numFmtId="0" fontId="38"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39" fillId="4" borderId="0" applyNumberFormat="0" applyBorder="0" applyAlignment="0" applyProtection="0"/>
    <xf numFmtId="0" fontId="9" fillId="5" borderId="5" applyNumberFormat="0" applyAlignment="0" applyProtection="0"/>
    <xf numFmtId="0" fontId="10" fillId="6" borderId="6" applyNumberFormat="0" applyAlignment="0" applyProtection="0"/>
    <xf numFmtId="0" fontId="11" fillId="6" borderId="5"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2" fillId="0" borderId="10"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 fillId="17" borderId="0" applyNumberFormat="0" applyBorder="0" applyAlignment="0" applyProtection="0"/>
    <xf numFmtId="0" fontId="1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0" borderId="0"/>
    <xf numFmtId="0" fontId="1" fillId="26" borderId="0" applyNumberFormat="0" applyBorder="0" applyAlignment="0" applyProtection="0"/>
    <xf numFmtId="0" fontId="18" fillId="26" borderId="0" applyNumberFormat="0" applyBorder="0" applyAlignment="0" applyProtection="0"/>
    <xf numFmtId="0" fontId="1" fillId="28" borderId="0" applyNumberFormat="0" applyBorder="0" applyAlignment="0" applyProtection="0"/>
    <xf numFmtId="0" fontId="18" fillId="28" borderId="0" applyNumberFormat="0" applyBorder="0" applyAlignment="0" applyProtection="0"/>
    <xf numFmtId="0" fontId="1" fillId="29" borderId="0" applyNumberFormat="0" applyBorder="0" applyAlignment="0" applyProtection="0"/>
    <xf numFmtId="0" fontId="18" fillId="29" borderId="0" applyNumberFormat="0" applyBorder="0" applyAlignment="0" applyProtection="0"/>
    <xf numFmtId="0" fontId="1" fillId="31" borderId="0" applyNumberFormat="0" applyBorder="0" applyAlignment="0" applyProtection="0"/>
    <xf numFmtId="0" fontId="18" fillId="31" borderId="0" applyNumberFormat="0" applyBorder="0" applyAlignment="0" applyProtection="0"/>
    <xf numFmtId="0" fontId="18" fillId="30" borderId="0" applyNumberFormat="0" applyBorder="0" applyAlignment="0" applyProtection="0"/>
    <xf numFmtId="0" fontId="18" fillId="33" borderId="0" applyNumberFormat="0" applyBorder="0" applyAlignment="0" applyProtection="0"/>
    <xf numFmtId="0" fontId="18" fillId="27" borderId="0" applyNumberFormat="0" applyBorder="0" applyAlignment="0" applyProtection="0"/>
    <xf numFmtId="0" fontId="18" fillId="34" borderId="0" applyNumberFormat="0" applyBorder="0" applyAlignment="0" applyProtection="0"/>
    <xf numFmtId="0" fontId="1" fillId="36" borderId="0" applyNumberFormat="0" applyBorder="0" applyAlignment="0" applyProtection="0"/>
    <xf numFmtId="0" fontId="18" fillId="36" borderId="0" applyNumberFormat="0" applyBorder="0" applyAlignment="0" applyProtection="0"/>
    <xf numFmtId="0" fontId="18" fillId="31" borderId="0" applyNumberFormat="0" applyBorder="0" applyAlignment="0" applyProtection="0"/>
    <xf numFmtId="0" fontId="18" fillId="27" borderId="0" applyNumberFormat="0" applyBorder="0" applyAlignment="0" applyProtection="0"/>
    <xf numFmtId="0" fontId="18" fillId="38" borderId="0" applyNumberFormat="0" applyBorder="0" applyAlignment="0" applyProtection="0"/>
    <xf numFmtId="0" fontId="19" fillId="39" borderId="0" applyNumberFormat="0" applyBorder="0" applyAlignment="0" applyProtection="0"/>
    <xf numFmtId="0" fontId="19" fillId="34" borderId="0" applyNumberFormat="0" applyBorder="0" applyAlignment="0" applyProtection="0"/>
    <xf numFmtId="0" fontId="16" fillId="36" borderId="0" applyNumberFormat="0" applyBorder="0" applyAlignment="0" applyProtection="0"/>
    <xf numFmtId="0" fontId="19" fillId="36" borderId="0" applyNumberFormat="0" applyBorder="0" applyAlignment="0" applyProtection="0"/>
    <xf numFmtId="0" fontId="16" fillId="40"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6" fillId="42"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4" borderId="0" applyNumberFormat="0" applyBorder="0" applyAlignment="0" applyProtection="0"/>
    <xf numFmtId="0" fontId="19" fillId="45"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6" borderId="0" applyNumberFormat="0" applyBorder="0" applyAlignment="0" applyProtection="0"/>
    <xf numFmtId="0" fontId="20" fillId="28" borderId="0" applyNumberFormat="0" applyBorder="0" applyAlignment="0" applyProtection="0"/>
    <xf numFmtId="0" fontId="21" fillId="35" borderId="11" applyNumberFormat="0" applyAlignment="0" applyProtection="0"/>
    <xf numFmtId="0" fontId="22" fillId="47" borderId="12" applyNumberFormat="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3" fillId="0" borderId="0" applyNumberFormat="0" applyFill="0" applyBorder="0" applyAlignment="0" applyProtection="0"/>
    <xf numFmtId="0" fontId="24" fillId="29" borderId="0" applyNumberFormat="0" applyBorder="0" applyAlignment="0" applyProtection="0"/>
    <xf numFmtId="0" fontId="25" fillId="0" borderId="13" applyNumberFormat="0" applyFill="0" applyAlignment="0" applyProtection="0"/>
    <xf numFmtId="0" fontId="26" fillId="0" borderId="14" applyNumberFormat="0" applyFill="0" applyAlignment="0" applyProtection="0"/>
    <xf numFmtId="0" fontId="27" fillId="0" borderId="15" applyNumberFormat="0" applyFill="0" applyAlignment="0" applyProtection="0"/>
    <xf numFmtId="0" fontId="27" fillId="0" borderId="0" applyNumberFormat="0" applyFill="0" applyBorder="0" applyAlignment="0" applyProtection="0"/>
    <xf numFmtId="0" fontId="40"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28" fillId="33" borderId="11" applyNumberFormat="0" applyAlignment="0" applyProtection="0"/>
    <xf numFmtId="0" fontId="29" fillId="0" borderId="16" applyNumberFormat="0" applyFill="0" applyAlignment="0" applyProtection="0"/>
    <xf numFmtId="0" fontId="30" fillId="37"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18" fillId="8" borderId="9" applyNumberFormat="0" applyFont="0" applyAlignment="0" applyProtection="0"/>
    <xf numFmtId="0" fontId="3" fillId="32" borderId="17" applyNumberFormat="0" applyFont="0" applyAlignment="0" applyProtection="0"/>
    <xf numFmtId="0" fontId="31" fillId="35" borderId="1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2" fillId="0" borderId="0" applyNumberFormat="0" applyFill="0" applyBorder="0" applyAlignment="0" applyProtection="0"/>
    <xf numFmtId="0" fontId="33" fillId="0" borderId="19" applyNumberFormat="0" applyFill="0" applyAlignment="0" applyProtection="0"/>
    <xf numFmtId="0" fontId="34" fillId="0" borderId="0" applyNumberFormat="0" applyFill="0" applyBorder="0" applyAlignment="0" applyProtection="0"/>
    <xf numFmtId="0" fontId="3" fillId="32" borderId="17" applyNumberFormat="0" applyFont="0" applyAlignment="0" applyProtection="0"/>
    <xf numFmtId="0" fontId="33" fillId="0" borderId="19" applyNumberFormat="0" applyFill="0" applyAlignment="0" applyProtection="0"/>
    <xf numFmtId="0" fontId="31" fillId="35" borderId="18" applyNumberFormat="0" applyAlignment="0" applyProtection="0"/>
    <xf numFmtId="0" fontId="28" fillId="33" borderId="11" applyNumberFormat="0" applyAlignment="0" applyProtection="0"/>
    <xf numFmtId="0" fontId="21" fillId="35" borderId="11" applyNumberFormat="0" applyAlignment="0" applyProtection="0"/>
    <xf numFmtId="0" fontId="21" fillId="35" borderId="11" applyNumberFormat="0" applyAlignment="0" applyProtection="0"/>
    <xf numFmtId="0" fontId="28" fillId="33" borderId="11" applyNumberFormat="0" applyAlignment="0" applyProtection="0"/>
    <xf numFmtId="0" fontId="3" fillId="32" borderId="17" applyNumberFormat="0" applyFont="0" applyAlignment="0" applyProtection="0"/>
    <xf numFmtId="0" fontId="31" fillId="35" borderId="18" applyNumberFormat="0" applyAlignment="0" applyProtection="0"/>
    <xf numFmtId="0" fontId="33" fillId="0" borderId="19" applyNumberFormat="0" applyFill="0" applyAlignment="0" applyProtection="0"/>
    <xf numFmtId="0" fontId="21" fillId="35" borderId="11" applyNumberFormat="0" applyAlignment="0" applyProtection="0"/>
    <xf numFmtId="0" fontId="28" fillId="33" borderId="11" applyNumberFormat="0" applyAlignment="0" applyProtection="0"/>
    <xf numFmtId="0" fontId="33" fillId="0" borderId="19" applyNumberFormat="0" applyFill="0" applyAlignment="0" applyProtection="0"/>
    <xf numFmtId="0" fontId="21" fillId="35" borderId="11" applyNumberFormat="0" applyAlignment="0" applyProtection="0"/>
    <xf numFmtId="0" fontId="31" fillId="35" borderId="18" applyNumberFormat="0" applyAlignment="0" applyProtection="0"/>
    <xf numFmtId="0" fontId="28" fillId="33" borderId="11" applyNumberFormat="0" applyAlignment="0" applyProtection="0"/>
    <xf numFmtId="0" fontId="33" fillId="0" borderId="19" applyNumberFormat="0" applyFill="0" applyAlignment="0" applyProtection="0"/>
    <xf numFmtId="0" fontId="21" fillId="35" borderId="11" applyNumberFormat="0" applyAlignment="0" applyProtection="0"/>
    <xf numFmtId="0" fontId="31" fillId="35" borderId="18" applyNumberFormat="0" applyAlignment="0" applyProtection="0"/>
    <xf numFmtId="0" fontId="21" fillId="35" borderId="11" applyNumberFormat="0" applyAlignment="0" applyProtection="0"/>
    <xf numFmtId="0" fontId="28" fillId="33" borderId="11" applyNumberFormat="0" applyAlignment="0" applyProtection="0"/>
    <xf numFmtId="0" fontId="28" fillId="33" borderId="11" applyNumberFormat="0" applyAlignment="0" applyProtection="0"/>
    <xf numFmtId="0" fontId="31" fillId="35" borderId="18" applyNumberFormat="0" applyAlignment="0" applyProtection="0"/>
    <xf numFmtId="0" fontId="21" fillId="35" borderId="11" applyNumberFormat="0" applyAlignment="0" applyProtection="0"/>
    <xf numFmtId="0" fontId="28" fillId="33" borderId="11" applyNumberFormat="0" applyAlignment="0" applyProtection="0"/>
    <xf numFmtId="0" fontId="33" fillId="0" borderId="19" applyNumberFormat="0" applyFill="0" applyAlignment="0" applyProtection="0"/>
    <xf numFmtId="0" fontId="33" fillId="0" borderId="19" applyNumberFormat="0" applyFill="0" applyAlignment="0" applyProtection="0"/>
    <xf numFmtId="0" fontId="31" fillId="35" borderId="18" applyNumberFormat="0" applyAlignment="0" applyProtection="0"/>
    <xf numFmtId="0" fontId="3" fillId="32" borderId="17" applyNumberFormat="0" applyFont="0" applyAlignment="0" applyProtection="0"/>
    <xf numFmtId="0" fontId="28" fillId="33" borderId="11" applyNumberFormat="0" applyAlignment="0" applyProtection="0"/>
    <xf numFmtId="0" fontId="21" fillId="35" borderId="11" applyNumberFormat="0" applyAlignment="0" applyProtection="0"/>
    <xf numFmtId="0" fontId="21" fillId="35" borderId="11" applyNumberFormat="0" applyAlignment="0" applyProtection="0"/>
    <xf numFmtId="0" fontId="3" fillId="32" borderId="17" applyNumberFormat="0" applyFont="0" applyAlignment="0" applyProtection="0"/>
    <xf numFmtId="0" fontId="3" fillId="32" borderId="17" applyNumberFormat="0" applyFont="0" applyAlignment="0" applyProtection="0"/>
    <xf numFmtId="0" fontId="31" fillId="35" borderId="18" applyNumberFormat="0" applyAlignment="0" applyProtection="0"/>
    <xf numFmtId="0" fontId="33" fillId="0" borderId="19" applyNumberFormat="0" applyFill="0" applyAlignment="0" applyProtection="0"/>
    <xf numFmtId="0" fontId="31" fillId="35" borderId="18" applyNumberFormat="0" applyAlignment="0" applyProtection="0"/>
    <xf numFmtId="0" fontId="3" fillId="32" borderId="17" applyNumberFormat="0" applyFont="0" applyAlignment="0" applyProtection="0"/>
    <xf numFmtId="0" fontId="33" fillId="0" borderId="19" applyNumberFormat="0" applyFill="0" applyAlignment="0" applyProtection="0"/>
    <xf numFmtId="0" fontId="31" fillId="35" borderId="18" applyNumberFormat="0" applyAlignment="0" applyProtection="0"/>
    <xf numFmtId="0" fontId="28" fillId="33" borderId="11" applyNumberFormat="0" applyAlignment="0" applyProtection="0"/>
    <xf numFmtId="0" fontId="21" fillId="35" borderId="11" applyNumberFormat="0" applyAlignment="0" applyProtection="0"/>
    <xf numFmtId="0" fontId="31" fillId="35" borderId="18" applyNumberFormat="0" applyAlignment="0" applyProtection="0"/>
    <xf numFmtId="0" fontId="3" fillId="32" borderId="17" applyNumberFormat="0" applyFont="0" applyAlignment="0" applyProtection="0"/>
    <xf numFmtId="0" fontId="33" fillId="0" borderId="19" applyNumberFormat="0" applyFill="0" applyAlignment="0" applyProtection="0"/>
    <xf numFmtId="0" fontId="3" fillId="32" borderId="17" applyNumberFormat="0" applyFont="0" applyAlignment="0" applyProtection="0"/>
    <xf numFmtId="0" fontId="33" fillId="0" borderId="19" applyNumberFormat="0" applyFill="0" applyAlignment="0" applyProtection="0"/>
    <xf numFmtId="0" fontId="31" fillId="35" borderId="18" applyNumberFormat="0" applyAlignment="0" applyProtection="0"/>
    <xf numFmtId="0" fontId="28" fillId="33" borderId="11" applyNumberFormat="0" applyAlignment="0" applyProtection="0"/>
    <xf numFmtId="0" fontId="21" fillId="35" borderId="11" applyNumberFormat="0" applyAlignment="0" applyProtection="0"/>
    <xf numFmtId="0" fontId="33" fillId="0" borderId="19" applyNumberFormat="0" applyFill="0" applyAlignment="0" applyProtection="0"/>
    <xf numFmtId="0" fontId="3" fillId="32" borderId="17" applyNumberFormat="0" applyFont="0" applyAlignment="0" applyProtection="0"/>
    <xf numFmtId="0" fontId="33" fillId="0" borderId="19" applyNumberFormat="0" applyFill="0" applyAlignment="0" applyProtection="0"/>
    <xf numFmtId="0" fontId="31" fillId="35" borderId="18" applyNumberFormat="0" applyAlignment="0" applyProtection="0"/>
    <xf numFmtId="0" fontId="28" fillId="33" borderId="11" applyNumberFormat="0" applyAlignment="0" applyProtection="0"/>
    <xf numFmtId="0" fontId="21" fillId="35" borderId="11" applyNumberFormat="0" applyAlignment="0" applyProtection="0"/>
    <xf numFmtId="0" fontId="31" fillId="35" borderId="18" applyNumberFormat="0" applyAlignment="0" applyProtection="0"/>
    <xf numFmtId="0" fontId="33" fillId="0" borderId="19" applyNumberFormat="0" applyFill="0" applyAlignment="0" applyProtection="0"/>
    <xf numFmtId="0" fontId="3" fillId="32" borderId="17" applyNumberFormat="0" applyFont="0" applyAlignment="0" applyProtection="0"/>
    <xf numFmtId="0" fontId="33" fillId="0" borderId="19" applyNumberFormat="0" applyFill="0" applyAlignment="0" applyProtection="0"/>
    <xf numFmtId="0" fontId="31" fillId="35" borderId="18" applyNumberFormat="0" applyAlignment="0" applyProtection="0"/>
    <xf numFmtId="0" fontId="28" fillId="33" borderId="11" applyNumberFormat="0" applyAlignment="0" applyProtection="0"/>
    <xf numFmtId="0" fontId="21" fillId="35" borderId="11" applyNumberFormat="0" applyAlignment="0" applyProtection="0"/>
    <xf numFmtId="0" fontId="31" fillId="35" borderId="18" applyNumberFormat="0" applyAlignment="0" applyProtection="0"/>
    <xf numFmtId="0" fontId="33" fillId="0" borderId="19" applyNumberFormat="0" applyFill="0" applyAlignment="0" applyProtection="0"/>
    <xf numFmtId="0" fontId="3" fillId="32" borderId="17" applyNumberFormat="0" applyFont="0" applyAlignment="0" applyProtection="0"/>
    <xf numFmtId="0" fontId="33" fillId="0" borderId="19" applyNumberFormat="0" applyFill="0" applyAlignment="0" applyProtection="0"/>
    <xf numFmtId="0" fontId="31" fillId="35" borderId="18" applyNumberFormat="0" applyAlignment="0" applyProtection="0"/>
    <xf numFmtId="0" fontId="28" fillId="33" borderId="11" applyNumberFormat="0" applyAlignment="0" applyProtection="0"/>
    <xf numFmtId="0" fontId="21" fillId="35" borderId="11" applyNumberFormat="0" applyAlignment="0" applyProtection="0"/>
    <xf numFmtId="44" fontId="1" fillId="0" borderId="0" applyFont="0" applyFill="0" applyBorder="0" applyAlignment="0" applyProtection="0"/>
    <xf numFmtId="0" fontId="44" fillId="0" borderId="0" applyNumberFormat="0" applyFill="0" applyBorder="0" applyAlignment="0" applyProtection="0"/>
    <xf numFmtId="0" fontId="45"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lignment wrapText="1"/>
    </xf>
    <xf numFmtId="0" fontId="21" fillId="35" borderId="23" applyNumberFormat="0" applyAlignment="0" applyProtection="0"/>
    <xf numFmtId="0" fontId="27" fillId="0" borderId="24" applyNumberFormat="0" applyFill="0" applyAlignment="0" applyProtection="0"/>
    <xf numFmtId="0" fontId="28" fillId="33" borderId="23" applyNumberFormat="0" applyAlignment="0" applyProtection="0"/>
    <xf numFmtId="0" fontId="31" fillId="35" borderId="31" applyNumberFormat="0" applyAlignment="0" applyProtection="0"/>
    <xf numFmtId="0" fontId="3" fillId="32" borderId="30" applyNumberFormat="0" applyFont="0" applyAlignment="0" applyProtection="0"/>
    <xf numFmtId="0" fontId="31" fillId="35" borderId="31" applyNumberFormat="0" applyAlignment="0" applyProtection="0"/>
    <xf numFmtId="0" fontId="31" fillId="35" borderId="31" applyNumberFormat="0" applyAlignment="0" applyProtection="0"/>
    <xf numFmtId="0" fontId="31" fillId="35" borderId="31" applyNumberFormat="0" applyAlignment="0" applyProtection="0"/>
    <xf numFmtId="0" fontId="28" fillId="33" borderId="23" applyNumberFormat="0" applyAlignment="0" applyProtection="0"/>
    <xf numFmtId="0" fontId="21" fillId="35" borderId="23" applyNumberFormat="0" applyAlignment="0" applyProtection="0"/>
    <xf numFmtId="0" fontId="3" fillId="32" borderId="25" applyNumberFormat="0" applyFont="0" applyAlignment="0" applyProtection="0"/>
    <xf numFmtId="0" fontId="28" fillId="33" borderId="23" applyNumberFormat="0" applyAlignment="0" applyProtection="0"/>
    <xf numFmtId="0" fontId="3" fillId="32" borderId="25" applyNumberFormat="0" applyFont="0" applyAlignment="0" applyProtection="0"/>
    <xf numFmtId="0" fontId="31" fillId="35" borderId="26" applyNumberFormat="0" applyAlignment="0" applyProtection="0"/>
    <xf numFmtId="0" fontId="33" fillId="0" borderId="27" applyNumberFormat="0" applyFill="0" applyAlignment="0" applyProtection="0"/>
    <xf numFmtId="0" fontId="28" fillId="33" borderId="28" applyNumberFormat="0" applyAlignment="0" applyProtection="0"/>
    <xf numFmtId="0" fontId="21" fillId="35" borderId="23" applyNumberFormat="0" applyAlignment="0" applyProtection="0"/>
    <xf numFmtId="0" fontId="28" fillId="33" borderId="23" applyNumberFormat="0" applyAlignment="0" applyProtection="0"/>
    <xf numFmtId="0" fontId="3" fillId="32" borderId="25" applyNumberFormat="0" applyFont="0" applyAlignment="0" applyProtection="0"/>
    <xf numFmtId="0" fontId="31" fillId="35" borderId="26" applyNumberFormat="0" applyAlignment="0" applyProtection="0"/>
    <xf numFmtId="0" fontId="33" fillId="0" borderId="27" applyNumberFormat="0" applyFill="0" applyAlignment="0" applyProtection="0"/>
    <xf numFmtId="0" fontId="21" fillId="35" borderId="28" applyNumberFormat="0" applyAlignment="0" applyProtection="0"/>
    <xf numFmtId="0" fontId="31" fillId="35" borderId="31" applyNumberFormat="0" applyAlignment="0" applyProtection="0"/>
    <xf numFmtId="0" fontId="27" fillId="0" borderId="29" applyNumberFormat="0" applyFill="0" applyAlignment="0" applyProtection="0"/>
    <xf numFmtId="0" fontId="21" fillId="35" borderId="28" applyNumberFormat="0" applyAlignment="0" applyProtection="0"/>
    <xf numFmtId="0" fontId="21" fillId="35" borderId="23" applyNumberFormat="0" applyAlignment="0" applyProtection="0"/>
    <xf numFmtId="0" fontId="27" fillId="0" borderId="24" applyNumberFormat="0" applyFill="0" applyAlignment="0" applyProtection="0"/>
    <xf numFmtId="0" fontId="28" fillId="33" borderId="23" applyNumberFormat="0" applyAlignment="0" applyProtection="0"/>
    <xf numFmtId="0" fontId="27" fillId="0" borderId="34" applyNumberFormat="0" applyFill="0" applyAlignment="0" applyProtection="0"/>
    <xf numFmtId="0" fontId="21" fillId="35" borderId="33" applyNumberFormat="0" applyAlignment="0" applyProtection="0"/>
    <xf numFmtId="0" fontId="21" fillId="35" borderId="28" applyNumberFormat="0" applyAlignment="0" applyProtection="0"/>
    <xf numFmtId="0" fontId="31" fillId="35" borderId="31" applyNumberFormat="0" applyAlignment="0" applyProtection="0"/>
    <xf numFmtId="0" fontId="28" fillId="33" borderId="28" applyNumberFormat="0" applyAlignment="0" applyProtection="0"/>
    <xf numFmtId="0" fontId="31" fillId="35" borderId="31" applyNumberFormat="0" applyAlignment="0" applyProtection="0"/>
    <xf numFmtId="0" fontId="21" fillId="35" borderId="28" applyNumberFormat="0" applyAlignment="0" applyProtection="0"/>
    <xf numFmtId="0" fontId="28" fillId="33" borderId="28" applyNumberFormat="0" applyAlignment="0" applyProtection="0"/>
    <xf numFmtId="0" fontId="21" fillId="35" borderId="28" applyNumberFormat="0" applyAlignment="0" applyProtection="0"/>
    <xf numFmtId="0" fontId="33" fillId="0" borderId="32" applyNumberFormat="0" applyFill="0" applyAlignment="0" applyProtection="0"/>
    <xf numFmtId="0" fontId="28" fillId="33" borderId="28" applyNumberFormat="0" applyAlignment="0" applyProtection="0"/>
    <xf numFmtId="0" fontId="3" fillId="32" borderId="30" applyNumberFormat="0" applyFont="0" applyAlignment="0" applyProtection="0"/>
    <xf numFmtId="0" fontId="3" fillId="32" borderId="30" applyNumberFormat="0" applyFont="0" applyAlignment="0" applyProtection="0"/>
    <xf numFmtId="0" fontId="33" fillId="0" borderId="32" applyNumberFormat="0" applyFill="0" applyAlignment="0" applyProtection="0"/>
    <xf numFmtId="0" fontId="31" fillId="35" borderId="31" applyNumberFormat="0" applyAlignment="0" applyProtection="0"/>
    <xf numFmtId="0" fontId="33" fillId="0" borderId="32" applyNumberFormat="0" applyFill="0" applyAlignment="0" applyProtection="0"/>
    <xf numFmtId="0" fontId="3" fillId="32" borderId="30" applyNumberFormat="0" applyFont="0" applyAlignment="0" applyProtection="0"/>
    <xf numFmtId="0" fontId="21" fillId="35" borderId="28" applyNumberFormat="0" applyAlignment="0" applyProtection="0"/>
    <xf numFmtId="0" fontId="31" fillId="35" borderId="31" applyNumberFormat="0" applyAlignment="0" applyProtection="0"/>
    <xf numFmtId="0" fontId="33" fillId="0" borderId="32" applyNumberFormat="0" applyFill="0" applyAlignment="0" applyProtection="0"/>
    <xf numFmtId="0" fontId="31" fillId="35" borderId="31" applyNumberFormat="0" applyAlignment="0" applyProtection="0"/>
    <xf numFmtId="0" fontId="31" fillId="35" borderId="31" applyNumberFormat="0" applyAlignment="0" applyProtection="0"/>
    <xf numFmtId="0" fontId="33" fillId="0" borderId="32" applyNumberFormat="0" applyFill="0" applyAlignment="0" applyProtection="0"/>
    <xf numFmtId="0" fontId="21" fillId="35" borderId="28" applyNumberFormat="0" applyAlignment="0" applyProtection="0"/>
    <xf numFmtId="0" fontId="3" fillId="32" borderId="30" applyNumberFormat="0" applyFont="0" applyAlignment="0" applyProtection="0"/>
    <xf numFmtId="0" fontId="28" fillId="33" borderId="28" applyNumberFormat="0" applyAlignment="0" applyProtection="0"/>
    <xf numFmtId="0" fontId="33" fillId="0" borderId="32" applyNumberFormat="0" applyFill="0" applyAlignment="0" applyProtection="0"/>
    <xf numFmtId="0" fontId="33" fillId="0" borderId="32" applyNumberFormat="0" applyFill="0" applyAlignment="0" applyProtection="0"/>
    <xf numFmtId="0" fontId="21" fillId="35" borderId="28" applyNumberFormat="0" applyAlignment="0" applyProtection="0"/>
    <xf numFmtId="0" fontId="21" fillId="35" borderId="28" applyNumberFormat="0" applyAlignment="0" applyProtection="0"/>
    <xf numFmtId="0" fontId="21" fillId="35" borderId="28" applyNumberFormat="0" applyAlignment="0" applyProtection="0"/>
    <xf numFmtId="0" fontId="31" fillId="35" borderId="31" applyNumberFormat="0" applyAlignment="0" applyProtection="0"/>
    <xf numFmtId="0" fontId="21" fillId="35" borderId="28" applyNumberFormat="0" applyAlignment="0" applyProtection="0"/>
    <xf numFmtId="0" fontId="33" fillId="0" borderId="32" applyNumberFormat="0" applyFill="0" applyAlignment="0" applyProtection="0"/>
    <xf numFmtId="0" fontId="33" fillId="0" borderId="32" applyNumberFormat="0" applyFill="0" applyAlignment="0" applyProtection="0"/>
    <xf numFmtId="0" fontId="21" fillId="35" borderId="28" applyNumberFormat="0" applyAlignment="0" applyProtection="0"/>
    <xf numFmtId="0" fontId="28" fillId="33" borderId="28" applyNumberFormat="0" applyAlignment="0" applyProtection="0"/>
    <xf numFmtId="0" fontId="3" fillId="32" borderId="30" applyNumberFormat="0" applyFont="0" applyAlignment="0" applyProtection="0"/>
    <xf numFmtId="0" fontId="31" fillId="35" borderId="31" applyNumberFormat="0" applyAlignment="0" applyProtection="0"/>
    <xf numFmtId="0" fontId="3" fillId="32" borderId="30" applyNumberFormat="0" applyFont="0" applyAlignment="0" applyProtection="0"/>
    <xf numFmtId="0" fontId="28" fillId="33" borderId="28" applyNumberFormat="0" applyAlignment="0" applyProtection="0"/>
    <xf numFmtId="0" fontId="33" fillId="0" borderId="32" applyNumberFormat="0" applyFill="0" applyAlignment="0" applyProtection="0"/>
    <xf numFmtId="0" fontId="3" fillId="32" borderId="30" applyNumberFormat="0" applyFont="0" applyAlignment="0" applyProtection="0"/>
    <xf numFmtId="0" fontId="28" fillId="33" borderId="33" applyNumberFormat="0" applyAlignment="0" applyProtection="0"/>
    <xf numFmtId="0" fontId="31" fillId="35" borderId="31" applyNumberFormat="0" applyAlignment="0" applyProtection="0"/>
    <xf numFmtId="0" fontId="21" fillId="35" borderId="28" applyNumberFormat="0" applyAlignment="0" applyProtection="0"/>
    <xf numFmtId="0" fontId="27" fillId="0" borderId="29" applyNumberFormat="0" applyFill="0" applyAlignment="0" applyProtection="0"/>
    <xf numFmtId="0" fontId="3" fillId="32" borderId="30" applyNumberFormat="0" applyFont="0" applyAlignment="0" applyProtection="0"/>
    <xf numFmtId="0" fontId="27" fillId="0" borderId="34" applyNumberFormat="0" applyFill="0" applyAlignment="0" applyProtection="0"/>
    <xf numFmtId="0" fontId="28" fillId="33" borderId="28" applyNumberFormat="0" applyAlignment="0" applyProtection="0"/>
    <xf numFmtId="0" fontId="33" fillId="0" borderId="32" applyNumberFormat="0" applyFill="0" applyAlignment="0" applyProtection="0"/>
    <xf numFmtId="0" fontId="33" fillId="0" borderId="32" applyNumberFormat="0" applyFill="0" applyAlignment="0" applyProtection="0"/>
    <xf numFmtId="0" fontId="28" fillId="33" borderId="28" applyNumberFormat="0" applyAlignment="0" applyProtection="0"/>
    <xf numFmtId="0" fontId="31" fillId="35" borderId="31" applyNumberFormat="0" applyAlignment="0" applyProtection="0"/>
    <xf numFmtId="0" fontId="28" fillId="33" borderId="28" applyNumberFormat="0" applyAlignment="0" applyProtection="0"/>
    <xf numFmtId="0" fontId="28" fillId="33" borderId="28" applyNumberFormat="0" applyAlignment="0" applyProtection="0"/>
    <xf numFmtId="0" fontId="21" fillId="35" borderId="28" applyNumberFormat="0" applyAlignment="0" applyProtection="0"/>
    <xf numFmtId="0" fontId="3" fillId="32" borderId="25" applyNumberFormat="0" applyFont="0" applyAlignment="0" applyProtection="0"/>
    <xf numFmtId="0" fontId="31" fillId="35" borderId="26" applyNumberFormat="0" applyAlignment="0" applyProtection="0"/>
    <xf numFmtId="0" fontId="3" fillId="32" borderId="30" applyNumberFormat="0" applyFont="0" applyAlignment="0" applyProtection="0"/>
    <xf numFmtId="0" fontId="28" fillId="33" borderId="28" applyNumberFormat="0" applyAlignment="0" applyProtection="0"/>
    <xf numFmtId="0" fontId="3" fillId="32" borderId="30" applyNumberFormat="0" applyFont="0" applyAlignment="0" applyProtection="0"/>
    <xf numFmtId="0" fontId="28" fillId="33" borderId="28" applyNumberFormat="0" applyAlignment="0" applyProtection="0"/>
    <xf numFmtId="0" fontId="33" fillId="0" borderId="32" applyNumberFormat="0" applyFill="0" applyAlignment="0" applyProtection="0"/>
    <xf numFmtId="0" fontId="33" fillId="0" borderId="27" applyNumberFormat="0" applyFill="0" applyAlignment="0" applyProtection="0"/>
    <xf numFmtId="0" fontId="3" fillId="32" borderId="25" applyNumberFormat="0" applyFont="0" applyAlignment="0" applyProtection="0"/>
    <xf numFmtId="0" fontId="33" fillId="0" borderId="27" applyNumberFormat="0" applyFill="0" applyAlignment="0" applyProtection="0"/>
    <xf numFmtId="0" fontId="31" fillId="35" borderId="26" applyNumberFormat="0" applyAlignment="0" applyProtection="0"/>
    <xf numFmtId="0" fontId="28" fillId="33" borderId="23" applyNumberFormat="0" applyAlignment="0" applyProtection="0"/>
    <xf numFmtId="0" fontId="21" fillId="35" borderId="23" applyNumberFormat="0" applyAlignment="0" applyProtection="0"/>
    <xf numFmtId="0" fontId="21" fillId="35" borderId="23" applyNumberFormat="0" applyAlignment="0" applyProtection="0"/>
    <xf numFmtId="0" fontId="28" fillId="33" borderId="23" applyNumberFormat="0" applyAlignment="0" applyProtection="0"/>
    <xf numFmtId="0" fontId="3" fillId="32" borderId="25" applyNumberFormat="0" applyFont="0" applyAlignment="0" applyProtection="0"/>
    <xf numFmtId="0" fontId="31" fillId="35" borderId="26" applyNumberFormat="0" applyAlignment="0" applyProtection="0"/>
    <xf numFmtId="0" fontId="33" fillId="0" borderId="27" applyNumberFormat="0" applyFill="0" applyAlignment="0" applyProtection="0"/>
    <xf numFmtId="0" fontId="21" fillId="35" borderId="23" applyNumberFormat="0" applyAlignment="0" applyProtection="0"/>
    <xf numFmtId="0" fontId="28" fillId="33" borderId="23" applyNumberFormat="0" applyAlignment="0" applyProtection="0"/>
    <xf numFmtId="0" fontId="33" fillId="0" borderId="27" applyNumberFormat="0" applyFill="0" applyAlignment="0" applyProtection="0"/>
    <xf numFmtId="0" fontId="21" fillId="35" borderId="23" applyNumberFormat="0" applyAlignment="0" applyProtection="0"/>
    <xf numFmtId="0" fontId="31" fillId="35" borderId="26" applyNumberFormat="0" applyAlignment="0" applyProtection="0"/>
    <xf numFmtId="0" fontId="28" fillId="33" borderId="23" applyNumberFormat="0" applyAlignment="0" applyProtection="0"/>
    <xf numFmtId="0" fontId="33" fillId="0" borderId="27" applyNumberFormat="0" applyFill="0" applyAlignment="0" applyProtection="0"/>
    <xf numFmtId="0" fontId="21" fillId="35" borderId="23" applyNumberFormat="0" applyAlignment="0" applyProtection="0"/>
    <xf numFmtId="0" fontId="31" fillId="35" borderId="26" applyNumberFormat="0" applyAlignment="0" applyProtection="0"/>
    <xf numFmtId="0" fontId="21" fillId="35" borderId="23" applyNumberFormat="0" applyAlignment="0" applyProtection="0"/>
    <xf numFmtId="0" fontId="28" fillId="33" borderId="23" applyNumberFormat="0" applyAlignment="0" applyProtection="0"/>
    <xf numFmtId="0" fontId="28" fillId="33" borderId="23" applyNumberFormat="0" applyAlignment="0" applyProtection="0"/>
    <xf numFmtId="0" fontId="31" fillId="35" borderId="26" applyNumberFormat="0" applyAlignment="0" applyProtection="0"/>
    <xf numFmtId="0" fontId="21" fillId="35" borderId="23" applyNumberFormat="0" applyAlignment="0" applyProtection="0"/>
    <xf numFmtId="0" fontId="28" fillId="33" borderId="23" applyNumberFormat="0" applyAlignment="0" applyProtection="0"/>
    <xf numFmtId="0" fontId="33" fillId="0" borderId="27" applyNumberFormat="0" applyFill="0" applyAlignment="0" applyProtection="0"/>
    <xf numFmtId="0" fontId="33" fillId="0" borderId="27" applyNumberFormat="0" applyFill="0" applyAlignment="0" applyProtection="0"/>
    <xf numFmtId="0" fontId="31" fillId="35" borderId="26" applyNumberFormat="0" applyAlignment="0" applyProtection="0"/>
    <xf numFmtId="0" fontId="3" fillId="32" borderId="25" applyNumberFormat="0" applyFont="0" applyAlignment="0" applyProtection="0"/>
    <xf numFmtId="0" fontId="28" fillId="33" borderId="23" applyNumberFormat="0" applyAlignment="0" applyProtection="0"/>
    <xf numFmtId="0" fontId="21" fillId="35" borderId="23" applyNumberFormat="0" applyAlignment="0" applyProtection="0"/>
    <xf numFmtId="0" fontId="21" fillId="35" borderId="23" applyNumberFormat="0" applyAlignment="0" applyProtection="0"/>
    <xf numFmtId="0" fontId="3" fillId="32" borderId="25" applyNumberFormat="0" applyFont="0" applyAlignment="0" applyProtection="0"/>
    <xf numFmtId="0" fontId="3" fillId="32" borderId="25" applyNumberFormat="0" applyFont="0" applyAlignment="0" applyProtection="0"/>
    <xf numFmtId="0" fontId="31" fillId="35" borderId="26" applyNumberFormat="0" applyAlignment="0" applyProtection="0"/>
    <xf numFmtId="0" fontId="33" fillId="0" borderId="27" applyNumberFormat="0" applyFill="0" applyAlignment="0" applyProtection="0"/>
    <xf numFmtId="0" fontId="31" fillId="35" borderId="26" applyNumberFormat="0" applyAlignment="0" applyProtection="0"/>
    <xf numFmtId="0" fontId="3" fillId="32" borderId="25" applyNumberFormat="0" applyFont="0" applyAlignment="0" applyProtection="0"/>
    <xf numFmtId="0" fontId="33" fillId="0" borderId="27" applyNumberFormat="0" applyFill="0" applyAlignment="0" applyProtection="0"/>
    <xf numFmtId="0" fontId="31" fillId="35" borderId="26" applyNumberFormat="0" applyAlignment="0" applyProtection="0"/>
    <xf numFmtId="0" fontId="28" fillId="33" borderId="23" applyNumberFormat="0" applyAlignment="0" applyProtection="0"/>
    <xf numFmtId="0" fontId="21" fillId="35" borderId="23" applyNumberFormat="0" applyAlignment="0" applyProtection="0"/>
    <xf numFmtId="0" fontId="31" fillId="35" borderId="26" applyNumberFormat="0" applyAlignment="0" applyProtection="0"/>
    <xf numFmtId="0" fontId="3" fillId="32" borderId="25" applyNumberFormat="0" applyFont="0" applyAlignment="0" applyProtection="0"/>
    <xf numFmtId="0" fontId="33" fillId="0" borderId="27" applyNumberFormat="0" applyFill="0" applyAlignment="0" applyProtection="0"/>
    <xf numFmtId="0" fontId="3" fillId="32" borderId="25" applyNumberFormat="0" applyFont="0" applyAlignment="0" applyProtection="0"/>
    <xf numFmtId="0" fontId="33" fillId="0" borderId="27" applyNumberFormat="0" applyFill="0" applyAlignment="0" applyProtection="0"/>
    <xf numFmtId="0" fontId="31" fillId="35" borderId="26" applyNumberFormat="0" applyAlignment="0" applyProtection="0"/>
    <xf numFmtId="0" fontId="28" fillId="33" borderId="23" applyNumberFormat="0" applyAlignment="0" applyProtection="0"/>
    <xf numFmtId="0" fontId="21" fillId="35" borderId="23" applyNumberFormat="0" applyAlignment="0" applyProtection="0"/>
    <xf numFmtId="0" fontId="33" fillId="0" borderId="27" applyNumberFormat="0" applyFill="0" applyAlignment="0" applyProtection="0"/>
    <xf numFmtId="0" fontId="3" fillId="32" borderId="25" applyNumberFormat="0" applyFont="0" applyAlignment="0" applyProtection="0"/>
    <xf numFmtId="0" fontId="33" fillId="0" borderId="27" applyNumberFormat="0" applyFill="0" applyAlignment="0" applyProtection="0"/>
    <xf numFmtId="0" fontId="31" fillId="35" borderId="26" applyNumberFormat="0" applyAlignment="0" applyProtection="0"/>
    <xf numFmtId="0" fontId="28" fillId="33" borderId="23" applyNumberFormat="0" applyAlignment="0" applyProtection="0"/>
    <xf numFmtId="0" fontId="21" fillId="35" borderId="23" applyNumberFormat="0" applyAlignment="0" applyProtection="0"/>
    <xf numFmtId="0" fontId="31" fillId="35" borderId="26" applyNumberFormat="0" applyAlignment="0" applyProtection="0"/>
    <xf numFmtId="0" fontId="33" fillId="0" borderId="27" applyNumberFormat="0" applyFill="0" applyAlignment="0" applyProtection="0"/>
    <xf numFmtId="0" fontId="3" fillId="32" borderId="25" applyNumberFormat="0" applyFont="0" applyAlignment="0" applyProtection="0"/>
    <xf numFmtId="0" fontId="33" fillId="0" borderId="27" applyNumberFormat="0" applyFill="0" applyAlignment="0" applyProtection="0"/>
    <xf numFmtId="0" fontId="31" fillId="35" borderId="26" applyNumberFormat="0" applyAlignment="0" applyProtection="0"/>
    <xf numFmtId="0" fontId="28" fillId="33" borderId="23" applyNumberFormat="0" applyAlignment="0" applyProtection="0"/>
    <xf numFmtId="0" fontId="21" fillId="35" borderId="23" applyNumberFormat="0" applyAlignment="0" applyProtection="0"/>
    <xf numFmtId="0" fontId="31" fillId="35" borderId="26" applyNumberFormat="0" applyAlignment="0" applyProtection="0"/>
    <xf numFmtId="0" fontId="33" fillId="0" borderId="27" applyNumberFormat="0" applyFill="0" applyAlignment="0" applyProtection="0"/>
    <xf numFmtId="0" fontId="3" fillId="32" borderId="25" applyNumberFormat="0" applyFont="0" applyAlignment="0" applyProtection="0"/>
    <xf numFmtId="0" fontId="33" fillId="0" borderId="27" applyNumberFormat="0" applyFill="0" applyAlignment="0" applyProtection="0"/>
    <xf numFmtId="0" fontId="31" fillId="35" borderId="26" applyNumberFormat="0" applyAlignment="0" applyProtection="0"/>
    <xf numFmtId="0" fontId="28" fillId="33" borderId="23" applyNumberFormat="0" applyAlignment="0" applyProtection="0"/>
    <xf numFmtId="0" fontId="21" fillId="35" borderId="23" applyNumberFormat="0" applyAlignment="0" applyProtection="0"/>
    <xf numFmtId="0" fontId="21" fillId="35" borderId="28" applyNumberFormat="0" applyAlignment="0" applyProtection="0"/>
    <xf numFmtId="0" fontId="33" fillId="0" borderId="32" applyNumberFormat="0" applyFill="0" applyAlignment="0" applyProtection="0"/>
    <xf numFmtId="0" fontId="31" fillId="35" borderId="31" applyNumberFormat="0" applyAlignment="0" applyProtection="0"/>
    <xf numFmtId="0" fontId="33" fillId="0" borderId="32" applyNumberFormat="0" applyFill="0" applyAlignment="0" applyProtection="0"/>
    <xf numFmtId="0" fontId="28" fillId="33" borderId="28" applyNumberFormat="0" applyAlignment="0" applyProtection="0"/>
    <xf numFmtId="0" fontId="3" fillId="32" borderId="30" applyNumberFormat="0" applyFont="0" applyAlignment="0" applyProtection="0"/>
    <xf numFmtId="0" fontId="21" fillId="35" borderId="28" applyNumberFormat="0" applyAlignment="0" applyProtection="0"/>
    <xf numFmtId="0" fontId="31" fillId="35" borderId="31" applyNumberFormat="0" applyAlignment="0" applyProtection="0"/>
    <xf numFmtId="0" fontId="3" fillId="32" borderId="30" applyNumberFormat="0" applyFont="0" applyAlignment="0" applyProtection="0"/>
    <xf numFmtId="0" fontId="28" fillId="33" borderId="28" applyNumberFormat="0" applyAlignment="0" applyProtection="0"/>
    <xf numFmtId="0" fontId="33" fillId="0" borderId="32" applyNumberFormat="0" applyFill="0" applyAlignment="0" applyProtection="0"/>
    <xf numFmtId="0" fontId="3" fillId="32" borderId="30" applyNumberFormat="0" applyFont="0" applyAlignment="0" applyProtection="0"/>
    <xf numFmtId="0" fontId="31" fillId="35" borderId="31" applyNumberFormat="0" applyAlignment="0" applyProtection="0"/>
    <xf numFmtId="0" fontId="33" fillId="0" borderId="32" applyNumberFormat="0" applyFill="0" applyAlignment="0" applyProtection="0"/>
    <xf numFmtId="0" fontId="21" fillId="35" borderId="28" applyNumberFormat="0" applyAlignment="0" applyProtection="0"/>
    <xf numFmtId="0" fontId="28" fillId="33" borderId="28" applyNumberFormat="0" applyAlignment="0" applyProtection="0"/>
    <xf numFmtId="0" fontId="33" fillId="0" borderId="32" applyNumberFormat="0" applyFill="0" applyAlignment="0" applyProtection="0"/>
    <xf numFmtId="0" fontId="31" fillId="35" borderId="31" applyNumberFormat="0" applyAlignment="0" applyProtection="0"/>
    <xf numFmtId="0" fontId="28" fillId="33" borderId="28" applyNumberFormat="0" applyAlignment="0" applyProtection="0"/>
    <xf numFmtId="0" fontId="31" fillId="35" borderId="31" applyNumberFormat="0" applyAlignment="0" applyProtection="0"/>
    <xf numFmtId="0" fontId="3" fillId="32" borderId="30" applyNumberFormat="0" applyFont="0" applyAlignment="0" applyProtection="0"/>
    <xf numFmtId="0" fontId="33" fillId="0" borderId="32" applyNumberFormat="0" applyFill="0" applyAlignment="0" applyProtection="0"/>
    <xf numFmtId="0" fontId="28" fillId="33" borderId="28" applyNumberFormat="0" applyAlignment="0" applyProtection="0"/>
    <xf numFmtId="0" fontId="3" fillId="32" borderId="30" applyNumberFormat="0" applyFont="0" applyAlignment="0" applyProtection="0"/>
    <xf numFmtId="0" fontId="33" fillId="0" borderId="32" applyNumberFormat="0" applyFill="0" applyAlignment="0" applyProtection="0"/>
    <xf numFmtId="0" fontId="21" fillId="35" borderId="28" applyNumberFormat="0" applyAlignment="0" applyProtection="0"/>
    <xf numFmtId="9" fontId="1" fillId="0" borderId="0" applyFont="0" applyFill="0" applyBorder="0" applyAlignment="0" applyProtection="0"/>
    <xf numFmtId="43" fontId="1" fillId="0" borderId="0" applyFont="0" applyFill="0" applyBorder="0" applyAlignment="0" applyProtection="0"/>
  </cellStyleXfs>
  <cellXfs count="208">
    <xf numFmtId="0" fontId="0" fillId="0" borderId="0" xfId="0"/>
    <xf numFmtId="0" fontId="0" fillId="0" borderId="1" xfId="0" applyBorder="1"/>
    <xf numFmtId="0" fontId="2" fillId="25" borderId="1" xfId="0" applyFont="1" applyFill="1" applyBorder="1"/>
    <xf numFmtId="0" fontId="0" fillId="0" borderId="1" xfId="0" applyBorder="1" applyAlignment="1">
      <alignment horizontal="center"/>
    </xf>
    <xf numFmtId="165" fontId="0" fillId="0" borderId="1" xfId="0" applyNumberFormat="1" applyBorder="1" applyAlignment="1">
      <alignment horizontal="center"/>
    </xf>
    <xf numFmtId="0" fontId="0" fillId="0" borderId="1" xfId="0" quotePrefix="1" applyBorder="1" applyAlignment="1">
      <alignment horizontal="center"/>
    </xf>
    <xf numFmtId="166" fontId="3" fillId="0" borderId="1" xfId="3" applyNumberFormat="1" applyFont="1" applyFill="1" applyBorder="1"/>
    <xf numFmtId="0" fontId="0" fillId="0" borderId="0" xfId="0" applyProtection="1">
      <protection hidden="1"/>
    </xf>
    <xf numFmtId="0" fontId="2" fillId="0" borderId="35" xfId="0" applyFont="1" applyBorder="1" applyProtection="1">
      <protection hidden="1"/>
    </xf>
    <xf numFmtId="0" fontId="47" fillId="49" borderId="36" xfId="0" applyFont="1" applyFill="1" applyBorder="1" applyProtection="1">
      <protection locked="0" hidden="1"/>
    </xf>
    <xf numFmtId="0" fontId="2" fillId="0" borderId="36" xfId="0" applyFont="1" applyBorder="1" applyProtection="1">
      <protection hidden="1"/>
    </xf>
    <xf numFmtId="0" fontId="47" fillId="49" borderId="36" xfId="0" applyFont="1" applyFill="1" applyBorder="1" applyAlignment="1" applyProtection="1">
      <alignment horizontal="center"/>
      <protection locked="0" hidden="1"/>
    </xf>
    <xf numFmtId="0" fontId="2" fillId="0" borderId="20" xfId="0" applyFont="1" applyBorder="1" applyProtection="1">
      <protection hidden="1"/>
    </xf>
    <xf numFmtId="0" fontId="47" fillId="49" borderId="1" xfId="0" applyFont="1" applyFill="1" applyBorder="1" applyProtection="1">
      <protection locked="0" hidden="1"/>
    </xf>
    <xf numFmtId="0" fontId="2" fillId="0" borderId="1" xfId="0" applyFont="1" applyBorder="1" applyProtection="1">
      <protection hidden="1"/>
    </xf>
    <xf numFmtId="167" fontId="47" fillId="49" borderId="1" xfId="0" applyNumberFormat="1" applyFont="1" applyFill="1" applyBorder="1" applyAlignment="1" applyProtection="1">
      <alignment horizontal="center"/>
      <protection locked="0" hidden="1"/>
    </xf>
    <xf numFmtId="0" fontId="2" fillId="0" borderId="39" xfId="0" applyFont="1" applyBorder="1" applyProtection="1">
      <protection hidden="1"/>
    </xf>
    <xf numFmtId="0" fontId="47" fillId="49" borderId="39" xfId="0" applyFont="1" applyFill="1" applyBorder="1" applyAlignment="1" applyProtection="1">
      <alignment horizontal="center"/>
      <protection locked="0" hidden="1"/>
    </xf>
    <xf numFmtId="1" fontId="0" fillId="25" borderId="21" xfId="0" applyNumberFormat="1" applyFill="1" applyBorder="1" applyProtection="1">
      <protection hidden="1"/>
    </xf>
    <xf numFmtId="0" fontId="47" fillId="49" borderId="1" xfId="0" applyFont="1" applyFill="1" applyBorder="1" applyAlignment="1" applyProtection="1">
      <alignment horizontal="center"/>
      <protection locked="0" hidden="1"/>
    </xf>
    <xf numFmtId="0" fontId="50" fillId="0" borderId="21" xfId="0" applyFont="1" applyBorder="1" applyProtection="1">
      <protection hidden="1"/>
    </xf>
    <xf numFmtId="0" fontId="0" fillId="52" borderId="43" xfId="0" applyFill="1" applyBorder="1" applyProtection="1">
      <protection hidden="1"/>
    </xf>
    <xf numFmtId="168" fontId="0" fillId="0" borderId="0" xfId="0" applyNumberFormat="1" applyProtection="1">
      <protection hidden="1"/>
    </xf>
    <xf numFmtId="0" fontId="0" fillId="52" borderId="47" xfId="0" applyFill="1" applyBorder="1" applyProtection="1">
      <protection hidden="1"/>
    </xf>
    <xf numFmtId="0" fontId="0" fillId="0" borderId="0" xfId="0" applyAlignment="1" applyProtection="1">
      <alignment horizontal="center" vertical="center" wrapText="1"/>
      <protection hidden="1"/>
    </xf>
    <xf numFmtId="0" fontId="2" fillId="0" borderId="61" xfId="0" applyFont="1" applyBorder="1" applyAlignment="1" applyProtection="1">
      <alignment horizontal="center" vertical="center" wrapText="1"/>
      <protection hidden="1"/>
    </xf>
    <xf numFmtId="0" fontId="2" fillId="0" borderId="62" xfId="0" applyFont="1" applyBorder="1" applyAlignment="1" applyProtection="1">
      <alignment horizontal="center" vertical="center" wrapText="1"/>
      <protection hidden="1"/>
    </xf>
    <xf numFmtId="0" fontId="2" fillId="0" borderId="37" xfId="0" applyFont="1" applyBorder="1" applyAlignment="1" applyProtection="1">
      <alignment horizontal="center" vertical="center" wrapText="1"/>
      <protection hidden="1"/>
    </xf>
    <xf numFmtId="0" fontId="49" fillId="52" borderId="0" xfId="0" applyFont="1" applyFill="1" applyAlignment="1" applyProtection="1">
      <alignment horizontal="right"/>
      <protection hidden="1"/>
    </xf>
    <xf numFmtId="0" fontId="49" fillId="52" borderId="39" xfId="0" applyFont="1" applyFill="1" applyBorder="1" applyAlignment="1" applyProtection="1">
      <alignment horizontal="center"/>
      <protection hidden="1"/>
    </xf>
    <xf numFmtId="0" fontId="0" fillId="0" borderId="0" xfId="0" applyAlignment="1" applyProtection="1">
      <alignment horizontal="right"/>
      <protection hidden="1"/>
    </xf>
    <xf numFmtId="0" fontId="47" fillId="50" borderId="40" xfId="0" applyFont="1" applyFill="1" applyBorder="1" applyAlignment="1" applyProtection="1">
      <alignment horizontal="center"/>
      <protection locked="0" hidden="1"/>
    </xf>
    <xf numFmtId="0" fontId="47" fillId="50" borderId="1" xfId="0" applyFont="1" applyFill="1" applyBorder="1" applyAlignment="1" applyProtection="1">
      <alignment horizontal="center"/>
      <protection locked="0" hidden="1"/>
    </xf>
    <xf numFmtId="0" fontId="1" fillId="0" borderId="0" xfId="2" applyProtection="1">
      <protection hidden="1"/>
    </xf>
    <xf numFmtId="2" fontId="1" fillId="0" borderId="0" xfId="2" applyNumberFormat="1" applyProtection="1">
      <protection hidden="1"/>
    </xf>
    <xf numFmtId="1" fontId="1" fillId="0" borderId="0" xfId="2" applyNumberFormat="1" applyProtection="1">
      <protection hidden="1"/>
    </xf>
    <xf numFmtId="44" fontId="1" fillId="0" borderId="0" xfId="1" applyFont="1" applyFill="1" applyProtection="1">
      <protection hidden="1"/>
    </xf>
    <xf numFmtId="43" fontId="0" fillId="0" borderId="0" xfId="3" applyFont="1" applyFill="1" applyProtection="1">
      <protection hidden="1"/>
    </xf>
    <xf numFmtId="164" fontId="1" fillId="0" borderId="0" xfId="2" applyNumberFormat="1" applyProtection="1">
      <protection hidden="1"/>
    </xf>
    <xf numFmtId="9" fontId="0" fillId="0" borderId="1" xfId="2355" applyFont="1" applyBorder="1"/>
    <xf numFmtId="1" fontId="47" fillId="51" borderId="52" xfId="0" applyNumberFormat="1" applyFont="1" applyFill="1" applyBorder="1" applyAlignment="1" applyProtection="1">
      <alignment horizontal="center"/>
      <protection hidden="1"/>
    </xf>
    <xf numFmtId="0" fontId="0" fillId="0" borderId="1" xfId="0" applyFill="1" applyBorder="1"/>
    <xf numFmtId="0" fontId="0" fillId="0" borderId="52" xfId="0" applyBorder="1"/>
    <xf numFmtId="0" fontId="2" fillId="25" borderId="52" xfId="0" applyFont="1" applyFill="1" applyBorder="1"/>
    <xf numFmtId="0" fontId="2" fillId="0" borderId="0" xfId="0" applyFont="1" applyFill="1" applyBorder="1" applyAlignment="1"/>
    <xf numFmtId="0" fontId="2" fillId="0" borderId="0" xfId="0" applyFont="1" applyFill="1" applyBorder="1"/>
    <xf numFmtId="8" fontId="0" fillId="0" borderId="0" xfId="1" applyNumberFormat="1" applyFont="1" applyFill="1" applyBorder="1"/>
    <xf numFmtId="6" fontId="0" fillId="0" borderId="0" xfId="1" applyNumberFormat="1" applyFont="1" applyFill="1" applyBorder="1"/>
    <xf numFmtId="0" fontId="2" fillId="0" borderId="63" xfId="0" applyFont="1" applyFill="1" applyBorder="1" applyAlignment="1">
      <alignment horizontal="center"/>
    </xf>
    <xf numFmtId="0" fontId="2" fillId="0" borderId="0" xfId="0" applyFont="1" applyFill="1" applyBorder="1" applyAlignment="1">
      <alignment horizontal="center"/>
    </xf>
    <xf numFmtId="0" fontId="50" fillId="0" borderId="0" xfId="0" applyFont="1" applyAlignment="1">
      <alignment horizontal="left" vertical="center"/>
    </xf>
    <xf numFmtId="0" fontId="50" fillId="0" borderId="63" xfId="0" applyFont="1" applyBorder="1" applyAlignment="1">
      <alignment horizontal="left" vertical="center"/>
    </xf>
    <xf numFmtId="0" fontId="2" fillId="25" borderId="65" xfId="0" applyFont="1" applyFill="1" applyBorder="1"/>
    <xf numFmtId="8" fontId="0" fillId="0" borderId="66" xfId="1" applyNumberFormat="1" applyFont="1" applyBorder="1"/>
    <xf numFmtId="6" fontId="0" fillId="0" borderId="67" xfId="1" applyNumberFormat="1" applyFont="1" applyBorder="1"/>
    <xf numFmtId="168" fontId="47" fillId="51" borderId="1" xfId="0" applyNumberFormat="1" applyFont="1" applyFill="1" applyBorder="1" applyAlignment="1" applyProtection="1">
      <alignment horizontal="center"/>
      <protection hidden="1"/>
    </xf>
    <xf numFmtId="165" fontId="49" fillId="52" borderId="39" xfId="0" applyNumberFormat="1" applyFont="1" applyFill="1" applyBorder="1" applyAlignment="1" applyProtection="1">
      <alignment horizontal="center"/>
      <protection hidden="1"/>
    </xf>
    <xf numFmtId="0" fontId="0" fillId="0" borderId="0" xfId="0" applyFill="1" applyBorder="1"/>
    <xf numFmtId="169" fontId="0" fillId="0" borderId="0" xfId="2355" applyNumberFormat="1" applyFont="1" applyFill="1" applyBorder="1"/>
    <xf numFmtId="0" fontId="2" fillId="25" borderId="1" xfId="2" applyFont="1" applyFill="1" applyBorder="1" applyAlignment="1">
      <alignment horizontal="center" wrapText="1"/>
    </xf>
    <xf numFmtId="0" fontId="51" fillId="0" borderId="0" xfId="0" applyFont="1" applyProtection="1">
      <protection hidden="1"/>
    </xf>
    <xf numFmtId="0" fontId="2" fillId="25" borderId="1" xfId="0" applyFont="1" applyFill="1" applyBorder="1" applyAlignment="1">
      <alignment horizontal="center"/>
    </xf>
    <xf numFmtId="0" fontId="35" fillId="25" borderId="1" xfId="0" applyFont="1" applyFill="1" applyBorder="1" applyAlignment="1">
      <alignment horizontal="center"/>
    </xf>
    <xf numFmtId="0" fontId="0" fillId="0" borderId="1" xfId="0" applyBorder="1" applyAlignment="1">
      <alignment horizontal="center" vertical="center"/>
    </xf>
    <xf numFmtId="166" fontId="3" fillId="0" borderId="1" xfId="3" applyNumberFormat="1" applyFont="1" applyFill="1" applyBorder="1" applyAlignment="1">
      <alignment horizontal="center" vertical="center"/>
    </xf>
    <xf numFmtId="0" fontId="0" fillId="0" borderId="1" xfId="0" applyFont="1" applyFill="1" applyBorder="1"/>
    <xf numFmtId="170" fontId="47" fillId="51" borderId="1" xfId="1" applyNumberFormat="1" applyFont="1" applyFill="1" applyBorder="1" applyAlignment="1" applyProtection="1">
      <alignment horizontal="right"/>
      <protection hidden="1"/>
    </xf>
    <xf numFmtId="2" fontId="0" fillId="0" borderId="1" xfId="2355" applyNumberFormat="1" applyFont="1" applyBorder="1"/>
    <xf numFmtId="2" fontId="0" fillId="0" borderId="1" xfId="0" applyNumberFormat="1" applyBorder="1"/>
    <xf numFmtId="2" fontId="0" fillId="0" borderId="1" xfId="0" applyNumberFormat="1" applyFont="1" applyFill="1" applyBorder="1"/>
    <xf numFmtId="168" fontId="47" fillId="51" borderId="39" xfId="0" applyNumberFormat="1" applyFont="1" applyFill="1" applyBorder="1" applyAlignment="1" applyProtection="1">
      <alignment horizontal="center"/>
      <protection hidden="1"/>
    </xf>
    <xf numFmtId="168" fontId="2" fillId="51" borderId="65" xfId="0" applyNumberFormat="1" applyFont="1" applyFill="1" applyBorder="1" applyProtection="1">
      <protection hidden="1"/>
    </xf>
    <xf numFmtId="2" fontId="2" fillId="51" borderId="65" xfId="0" applyNumberFormat="1" applyFont="1" applyFill="1" applyBorder="1" applyProtection="1">
      <protection hidden="1"/>
    </xf>
    <xf numFmtId="43" fontId="2" fillId="51" borderId="65" xfId="2356" applyNumberFormat="1" applyFont="1" applyFill="1" applyBorder="1" applyProtection="1">
      <protection hidden="1"/>
    </xf>
    <xf numFmtId="170" fontId="2" fillId="51" borderId="65" xfId="0" applyNumberFormat="1" applyFont="1" applyFill="1" applyBorder="1" applyProtection="1">
      <protection hidden="1"/>
    </xf>
    <xf numFmtId="0" fontId="2" fillId="0" borderId="68" xfId="0" applyFont="1" applyBorder="1" applyAlignment="1" applyProtection="1">
      <alignment horizontal="center" vertical="center" wrapText="1"/>
      <protection hidden="1"/>
    </xf>
    <xf numFmtId="0" fontId="0" fillId="0" borderId="0" xfId="0" applyBorder="1" applyProtection="1">
      <protection hidden="1"/>
    </xf>
    <xf numFmtId="0" fontId="13" fillId="0" borderId="64" xfId="0" applyFont="1" applyBorder="1" applyProtection="1">
      <protection hidden="1"/>
    </xf>
    <xf numFmtId="0" fontId="0" fillId="0" borderId="71" xfId="0" applyBorder="1" applyAlignment="1">
      <alignment vertical="top" wrapText="1"/>
    </xf>
    <xf numFmtId="0" fontId="0" fillId="0" borderId="0" xfId="0" applyAlignment="1">
      <alignment vertical="top" wrapText="1"/>
    </xf>
    <xf numFmtId="0" fontId="16" fillId="0" borderId="0" xfId="0" applyFont="1" applyBorder="1"/>
    <xf numFmtId="8" fontId="16" fillId="0" borderId="0" xfId="1" applyNumberFormat="1" applyFont="1" applyBorder="1"/>
    <xf numFmtId="6" fontId="16" fillId="0" borderId="0" xfId="1" applyNumberFormat="1" applyFont="1" applyBorder="1"/>
    <xf numFmtId="2" fontId="47" fillId="51" borderId="52" xfId="0" applyNumberFormat="1" applyFont="1" applyFill="1" applyBorder="1" applyAlignment="1" applyProtection="1">
      <alignment horizontal="center"/>
      <protection hidden="1"/>
    </xf>
    <xf numFmtId="0" fontId="52" fillId="50" borderId="39" xfId="0" applyFont="1" applyFill="1" applyBorder="1" applyAlignment="1" applyProtection="1">
      <alignment horizontal="center"/>
      <protection locked="0"/>
    </xf>
    <xf numFmtId="0" fontId="14" fillId="0" borderId="0" xfId="0" applyFont="1" applyAlignment="1">
      <alignment vertical="top" wrapText="1"/>
    </xf>
    <xf numFmtId="0" fontId="0" fillId="0" borderId="0" xfId="0" applyBorder="1"/>
    <xf numFmtId="0" fontId="45" fillId="0" borderId="0" xfId="0" applyFont="1" applyProtection="1">
      <protection hidden="1"/>
    </xf>
    <xf numFmtId="0" fontId="0" fillId="0" borderId="1" xfId="0" applyBorder="1" applyAlignment="1" applyProtection="1">
      <alignment horizontal="right"/>
      <protection hidden="1"/>
    </xf>
    <xf numFmtId="0" fontId="14" fillId="0" borderId="0" xfId="2" applyFont="1" applyProtection="1">
      <protection hidden="1"/>
    </xf>
    <xf numFmtId="0" fontId="54" fillId="51" borderId="72" xfId="0" applyFont="1" applyFill="1" applyBorder="1" applyAlignment="1" applyProtection="1">
      <alignment horizontal="right"/>
      <protection hidden="1"/>
    </xf>
    <xf numFmtId="0" fontId="47" fillId="51" borderId="52" xfId="0" applyFont="1" applyFill="1" applyBorder="1" applyAlignment="1" applyProtection="1">
      <alignment horizontal="center"/>
      <protection hidden="1"/>
    </xf>
    <xf numFmtId="0" fontId="46" fillId="0" borderId="0" xfId="0" applyFont="1" applyFill="1" applyBorder="1" applyAlignment="1" applyProtection="1">
      <alignment horizontal="center"/>
      <protection hidden="1"/>
    </xf>
    <xf numFmtId="0" fontId="13" fillId="0" borderId="0" xfId="0" applyFont="1" applyFill="1" applyBorder="1" applyProtection="1">
      <protection hidden="1"/>
    </xf>
    <xf numFmtId="1" fontId="0" fillId="0" borderId="0" xfId="0" applyNumberFormat="1" applyFill="1" applyBorder="1" applyProtection="1">
      <protection hidden="1"/>
    </xf>
    <xf numFmtId="0" fontId="50" fillId="0" borderId="0" xfId="0" applyFont="1" applyFill="1" applyBorder="1" applyProtection="1">
      <protection hidden="1"/>
    </xf>
    <xf numFmtId="0" fontId="2" fillId="0" borderId="0" xfId="0" applyFont="1" applyFill="1" applyBorder="1" applyProtection="1">
      <protection hidden="1"/>
    </xf>
    <xf numFmtId="2" fontId="49" fillId="52" borderId="36" xfId="0" applyNumberFormat="1" applyFont="1" applyFill="1" applyBorder="1" applyAlignment="1" applyProtection="1">
      <alignment horizontal="center"/>
      <protection hidden="1"/>
    </xf>
    <xf numFmtId="9" fontId="0" fillId="0" borderId="1" xfId="2355" applyFont="1" applyFill="1" applyBorder="1"/>
    <xf numFmtId="0" fontId="2" fillId="51" borderId="67" xfId="0" applyFont="1" applyFill="1" applyBorder="1" applyAlignment="1" applyProtection="1">
      <alignment horizontal="center" vertical="center"/>
      <protection hidden="1"/>
    </xf>
    <xf numFmtId="1" fontId="2" fillId="51" borderId="67" xfId="2" applyNumberFormat="1" applyFont="1" applyFill="1" applyBorder="1" applyAlignment="1" applyProtection="1">
      <alignment horizontal="center" vertical="center"/>
      <protection hidden="1"/>
    </xf>
    <xf numFmtId="164" fontId="2" fillId="51" borderId="67" xfId="2" applyNumberFormat="1" applyFont="1" applyFill="1" applyBorder="1" applyAlignment="1" applyProtection="1">
      <alignment horizontal="center" vertical="center" wrapText="1"/>
      <protection hidden="1"/>
    </xf>
    <xf numFmtId="0" fontId="2" fillId="51" borderId="67" xfId="0" applyFont="1" applyFill="1" applyBorder="1" applyAlignment="1" applyProtection="1">
      <alignment horizontal="center" vertical="center" wrapText="1"/>
      <protection hidden="1"/>
    </xf>
    <xf numFmtId="0" fontId="0" fillId="0" borderId="0" xfId="0" applyBorder="1" applyAlignment="1">
      <alignment vertical="top" wrapText="1"/>
    </xf>
    <xf numFmtId="0" fontId="54" fillId="0" borderId="0" xfId="0" applyFont="1" applyFill="1" applyBorder="1" applyAlignment="1" applyProtection="1">
      <alignment horizontal="right"/>
      <protection hidden="1"/>
    </xf>
    <xf numFmtId="43" fontId="2" fillId="51" borderId="67" xfId="3" applyFont="1" applyFill="1" applyBorder="1" applyAlignment="1" applyProtection="1">
      <alignment horizontal="center" vertical="center" wrapText="1"/>
      <protection hidden="1"/>
    </xf>
    <xf numFmtId="2" fontId="14" fillId="0" borderId="0" xfId="2" applyNumberFormat="1" applyFont="1" applyBorder="1" applyAlignment="1" applyProtection="1">
      <alignment vertical="top" wrapText="1"/>
      <protection hidden="1"/>
    </xf>
    <xf numFmtId="2" fontId="49" fillId="52" borderId="55" xfId="2356" applyNumberFormat="1" applyFont="1" applyFill="1" applyBorder="1" applyAlignment="1" applyProtection="1">
      <alignment horizontal="center"/>
      <protection hidden="1"/>
    </xf>
    <xf numFmtId="2" fontId="47" fillId="51" borderId="1" xfId="2356" applyNumberFormat="1" applyFont="1" applyFill="1" applyBorder="1" applyAlignment="1" applyProtection="1">
      <alignment horizontal="center"/>
      <protection hidden="1"/>
    </xf>
    <xf numFmtId="168" fontId="2" fillId="0" borderId="0" xfId="0" applyNumberFormat="1" applyFont="1" applyFill="1" applyBorder="1" applyProtection="1">
      <protection hidden="1"/>
    </xf>
    <xf numFmtId="2" fontId="2" fillId="0" borderId="0" xfId="0" applyNumberFormat="1" applyFont="1" applyFill="1" applyBorder="1" applyProtection="1">
      <protection hidden="1"/>
    </xf>
    <xf numFmtId="43" fontId="2" fillId="0" borderId="0" xfId="2356" applyNumberFormat="1" applyFont="1" applyFill="1" applyBorder="1" applyProtection="1">
      <protection hidden="1"/>
    </xf>
    <xf numFmtId="170" fontId="2" fillId="0" borderId="0" xfId="0" applyNumberFormat="1" applyFont="1" applyFill="1" applyBorder="1" applyProtection="1">
      <protection hidden="1"/>
    </xf>
    <xf numFmtId="0" fontId="14" fillId="0" borderId="0" xfId="0" applyFont="1" applyProtection="1">
      <protection hidden="1"/>
    </xf>
    <xf numFmtId="0" fontId="2" fillId="25" borderId="1" xfId="0" applyFont="1" applyFill="1" applyBorder="1" applyAlignment="1">
      <alignment horizontal="center" wrapText="1"/>
    </xf>
    <xf numFmtId="1" fontId="47" fillId="52" borderId="52" xfId="0" applyNumberFormat="1" applyFont="1" applyFill="1" applyBorder="1" applyAlignment="1" applyProtection="1">
      <alignment horizontal="center"/>
      <protection hidden="1"/>
    </xf>
    <xf numFmtId="0" fontId="1" fillId="50" borderId="1" xfId="2" applyFill="1" applyBorder="1" applyProtection="1">
      <protection locked="0" hidden="1"/>
    </xf>
    <xf numFmtId="0" fontId="47" fillId="50" borderId="1" xfId="0" applyFont="1" applyFill="1" applyBorder="1" applyAlignment="1" applyProtection="1">
      <alignment horizontal="center" vertical="center"/>
      <protection locked="0" hidden="1"/>
    </xf>
    <xf numFmtId="3" fontId="47" fillId="49" borderId="1" xfId="0" applyNumberFormat="1" applyFont="1" applyFill="1" applyBorder="1" applyAlignment="1" applyProtection="1">
      <alignment horizontal="center"/>
      <protection locked="0" hidden="1"/>
    </xf>
    <xf numFmtId="170" fontId="57" fillId="52" borderId="39" xfId="1" applyNumberFormat="1" applyFont="1" applyFill="1" applyBorder="1" applyAlignment="1" applyProtection="1">
      <alignment horizontal="right"/>
      <protection hidden="1"/>
    </xf>
    <xf numFmtId="170" fontId="51" fillId="51" borderId="39" xfId="1" applyNumberFormat="1" applyFont="1" applyFill="1" applyBorder="1" applyAlignment="1" applyProtection="1">
      <alignment horizontal="right"/>
      <protection hidden="1"/>
    </xf>
    <xf numFmtId="0" fontId="47" fillId="0" borderId="21" xfId="0" applyFont="1" applyBorder="1" applyProtection="1">
      <protection hidden="1"/>
    </xf>
    <xf numFmtId="0" fontId="47" fillId="49" borderId="73" xfId="0" applyFont="1" applyFill="1" applyBorder="1" applyProtection="1">
      <protection hidden="1"/>
    </xf>
    <xf numFmtId="0" fontId="47" fillId="50" borderId="21" xfId="0" applyFont="1" applyFill="1" applyBorder="1" applyProtection="1">
      <protection hidden="1"/>
    </xf>
    <xf numFmtId="0" fontId="47" fillId="51" borderId="21" xfId="0" applyFont="1" applyFill="1" applyBorder="1" applyProtection="1">
      <protection hidden="1"/>
    </xf>
    <xf numFmtId="0" fontId="2" fillId="0" borderId="61" xfId="0" applyFont="1" applyBorder="1" applyProtection="1">
      <protection hidden="1"/>
    </xf>
    <xf numFmtId="0" fontId="47" fillId="49" borderId="62" xfId="0" applyFont="1" applyFill="1" applyBorder="1" applyProtection="1">
      <protection locked="0" hidden="1"/>
    </xf>
    <xf numFmtId="0" fontId="2" fillId="0" borderId="62" xfId="0" applyFont="1" applyBorder="1" applyProtection="1">
      <protection hidden="1"/>
    </xf>
    <xf numFmtId="0" fontId="2" fillId="0" borderId="74" xfId="0" applyFont="1" applyBorder="1" applyProtection="1">
      <protection hidden="1"/>
    </xf>
    <xf numFmtId="0" fontId="2" fillId="25" borderId="47" xfId="0" applyFont="1" applyFill="1" applyBorder="1" applyProtection="1">
      <protection hidden="1"/>
    </xf>
    <xf numFmtId="0" fontId="2" fillId="0" borderId="40" xfId="0" applyFont="1" applyBorder="1" applyProtection="1">
      <protection hidden="1"/>
    </xf>
    <xf numFmtId="170" fontId="2" fillId="25" borderId="75" xfId="0" applyNumberFormat="1" applyFont="1" applyFill="1" applyBorder="1" applyProtection="1">
      <protection hidden="1"/>
    </xf>
    <xf numFmtId="0" fontId="47" fillId="50" borderId="36" xfId="0" applyFont="1" applyFill="1" applyBorder="1" applyProtection="1">
      <protection locked="0" hidden="1"/>
    </xf>
    <xf numFmtId="0" fontId="47" fillId="50" borderId="1" xfId="0" applyFont="1" applyFill="1" applyBorder="1" applyProtection="1">
      <protection locked="0" hidden="1"/>
    </xf>
    <xf numFmtId="0" fontId="2" fillId="0" borderId="0" xfId="0" applyFont="1" applyAlignment="1">
      <alignment horizontal="center" vertical="center"/>
    </xf>
    <xf numFmtId="0" fontId="59" fillId="0" borderId="0" xfId="0" applyFont="1"/>
    <xf numFmtId="0" fontId="63" fillId="0" borderId="0" xfId="0" applyFont="1" applyAlignment="1" applyProtection="1">
      <alignment horizontal="right" vertical="center"/>
      <protection hidden="1"/>
    </xf>
    <xf numFmtId="0" fontId="63" fillId="0" borderId="70" xfId="0" applyFont="1" applyBorder="1" applyAlignment="1" applyProtection="1">
      <alignment horizontal="center" vertical="center" wrapText="1"/>
      <protection hidden="1"/>
    </xf>
    <xf numFmtId="0" fontId="63" fillId="0" borderId="37" xfId="0" applyFont="1" applyBorder="1" applyAlignment="1" applyProtection="1">
      <alignment horizontal="center" vertical="center" wrapText="1"/>
      <protection hidden="1"/>
    </xf>
    <xf numFmtId="0" fontId="63" fillId="0" borderId="37" xfId="0" applyFont="1" applyFill="1" applyBorder="1" applyAlignment="1" applyProtection="1">
      <alignment horizontal="center" vertical="center" wrapText="1"/>
      <protection hidden="1"/>
    </xf>
    <xf numFmtId="0" fontId="63" fillId="0" borderId="51" xfId="0" applyFont="1" applyBorder="1" applyAlignment="1" applyProtection="1">
      <alignment horizontal="center" vertical="center" wrapText="1"/>
      <protection hidden="1"/>
    </xf>
    <xf numFmtId="0" fontId="63" fillId="0" borderId="38" xfId="0" applyFont="1" applyBorder="1" applyAlignment="1" applyProtection="1">
      <alignment horizontal="center" vertical="center" wrapText="1"/>
      <protection hidden="1"/>
    </xf>
    <xf numFmtId="43" fontId="63" fillId="0" borderId="37" xfId="3" applyFont="1" applyFill="1" applyBorder="1" applyAlignment="1" applyProtection="1">
      <alignment horizontal="center" vertical="center" wrapText="1"/>
      <protection hidden="1"/>
    </xf>
    <xf numFmtId="170" fontId="66" fillId="52" borderId="36" xfId="1" applyNumberFormat="1" applyFont="1" applyFill="1" applyBorder="1" applyAlignment="1" applyProtection="1">
      <alignment horizontal="right"/>
      <protection hidden="1"/>
    </xf>
    <xf numFmtId="168" fontId="66" fillId="52" borderId="36" xfId="0" applyNumberFormat="1" applyFont="1" applyFill="1" applyBorder="1" applyAlignment="1" applyProtection="1">
      <alignment horizontal="center"/>
      <protection hidden="1"/>
    </xf>
    <xf numFmtId="2" fontId="66" fillId="52" borderId="52" xfId="0" applyNumberFormat="1" applyFont="1" applyFill="1" applyBorder="1" applyAlignment="1" applyProtection="1">
      <alignment horizontal="center"/>
      <protection hidden="1"/>
    </xf>
    <xf numFmtId="165" fontId="47" fillId="51" borderId="1" xfId="0" applyNumberFormat="1" applyFont="1" applyFill="1" applyBorder="1" applyAlignment="1" applyProtection="1">
      <alignment horizontal="center"/>
      <protection hidden="1"/>
    </xf>
    <xf numFmtId="0" fontId="16" fillId="0" borderId="0" xfId="0" applyFont="1" applyAlignment="1" applyProtection="1">
      <alignment horizontal="center" vertical="center" wrapText="1"/>
      <protection hidden="1"/>
    </xf>
    <xf numFmtId="0" fontId="16" fillId="0" borderId="0" xfId="0" applyFont="1" applyProtection="1">
      <protection hidden="1"/>
    </xf>
    <xf numFmtId="170" fontId="66" fillId="52" borderId="39" xfId="1" applyNumberFormat="1" applyFont="1" applyFill="1" applyBorder="1" applyAlignment="1" applyProtection="1">
      <alignment horizontal="right"/>
      <protection hidden="1"/>
    </xf>
    <xf numFmtId="170" fontId="47" fillId="51" borderId="39" xfId="1" applyNumberFormat="1" applyFont="1" applyFill="1" applyBorder="1" applyAlignment="1" applyProtection="1">
      <alignment horizontal="right"/>
      <protection hidden="1"/>
    </xf>
    <xf numFmtId="0" fontId="46" fillId="0" borderId="0" xfId="0" applyFont="1" applyAlignment="1">
      <alignment horizontal="left"/>
    </xf>
    <xf numFmtId="0" fontId="0" fillId="0" borderId="39" xfId="0" applyBorder="1"/>
    <xf numFmtId="171" fontId="49" fillId="52" borderId="54" xfId="0" applyNumberFormat="1" applyFont="1" applyFill="1" applyBorder="1" applyAlignment="1" applyProtection="1">
      <alignment horizontal="center"/>
      <protection hidden="1"/>
    </xf>
    <xf numFmtId="171" fontId="47" fillId="51" borderId="52" xfId="0" applyNumberFormat="1" applyFont="1" applyFill="1" applyBorder="1" applyAlignment="1" applyProtection="1">
      <alignment horizontal="center"/>
      <protection hidden="1"/>
    </xf>
    <xf numFmtId="171" fontId="49" fillId="52" borderId="1" xfId="0" applyNumberFormat="1" applyFont="1" applyFill="1" applyBorder="1" applyAlignment="1" applyProtection="1">
      <alignment horizontal="center"/>
      <protection hidden="1"/>
    </xf>
    <xf numFmtId="171" fontId="47" fillId="51" borderId="1" xfId="0" applyNumberFormat="1" applyFont="1" applyFill="1" applyBorder="1" applyAlignment="1" applyProtection="1">
      <alignment horizontal="center"/>
      <protection hidden="1"/>
    </xf>
    <xf numFmtId="171" fontId="2" fillId="51" borderId="65" xfId="0" applyNumberFormat="1" applyFont="1" applyFill="1" applyBorder="1" applyProtection="1">
      <protection hidden="1"/>
    </xf>
    <xf numFmtId="2" fontId="49" fillId="52" borderId="39" xfId="0" applyNumberFormat="1" applyFont="1" applyFill="1" applyBorder="1" applyAlignment="1" applyProtection="1">
      <alignment horizontal="center"/>
      <protection hidden="1"/>
    </xf>
    <xf numFmtId="2" fontId="47" fillId="51" borderId="1" xfId="0" applyNumberFormat="1" applyFont="1" applyFill="1" applyBorder="1" applyAlignment="1" applyProtection="1">
      <alignment horizontal="center"/>
      <protection hidden="1"/>
    </xf>
    <xf numFmtId="171" fontId="49" fillId="52" borderId="53" xfId="0" applyNumberFormat="1" applyFont="1" applyFill="1" applyBorder="1" applyAlignment="1" applyProtection="1">
      <alignment horizontal="center"/>
      <protection hidden="1"/>
    </xf>
    <xf numFmtId="0" fontId="0" fillId="52" borderId="52" xfId="0" applyFill="1" applyBorder="1" applyAlignment="1">
      <alignment vertical="top" wrapText="1"/>
    </xf>
    <xf numFmtId="0" fontId="0" fillId="52" borderId="81" xfId="0" applyFill="1" applyBorder="1" applyAlignment="1">
      <alignment vertical="top" wrapText="1"/>
    </xf>
    <xf numFmtId="0" fontId="0" fillId="52" borderId="40" xfId="0" applyFill="1" applyBorder="1" applyAlignment="1">
      <alignment vertical="top" wrapText="1"/>
    </xf>
    <xf numFmtId="0" fontId="2" fillId="52" borderId="41" xfId="0" applyFont="1" applyFill="1"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0" xfId="0" applyBorder="1" applyAlignment="1">
      <alignment horizontal="left" vertical="top" wrapText="1"/>
    </xf>
    <xf numFmtId="0" fontId="0" fillId="0" borderId="80"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0" fillId="0" borderId="47" xfId="0" applyBorder="1" applyAlignment="1">
      <alignment horizontal="left" vertical="top" wrapText="1"/>
    </xf>
    <xf numFmtId="0" fontId="0" fillId="52" borderId="76" xfId="0" applyFill="1" applyBorder="1" applyAlignment="1">
      <alignment vertical="top" wrapText="1"/>
    </xf>
    <xf numFmtId="0" fontId="0" fillId="52" borderId="71" xfId="0" applyFill="1" applyBorder="1" applyAlignment="1">
      <alignment vertical="top" wrapText="1"/>
    </xf>
    <xf numFmtId="0" fontId="0" fillId="52" borderId="77" xfId="0" applyFill="1" applyBorder="1" applyAlignment="1">
      <alignment vertical="top" wrapText="1"/>
    </xf>
    <xf numFmtId="0" fontId="0" fillId="52" borderId="53" xfId="0" applyFill="1" applyBorder="1" applyAlignment="1">
      <alignment vertical="top" wrapText="1"/>
    </xf>
    <xf numFmtId="0" fontId="0" fillId="52" borderId="63" xfId="0" applyFill="1" applyBorder="1" applyAlignment="1">
      <alignment vertical="top" wrapText="1"/>
    </xf>
    <xf numFmtId="0" fontId="0" fillId="52" borderId="55" xfId="0" applyFill="1" applyBorder="1" applyAlignment="1">
      <alignment vertical="top" wrapText="1"/>
    </xf>
    <xf numFmtId="0" fontId="0" fillId="52" borderId="78" xfId="0" applyFill="1" applyBorder="1" applyAlignment="1">
      <alignment vertical="top" wrapText="1"/>
    </xf>
    <xf numFmtId="0" fontId="0" fillId="52" borderId="0" xfId="0" applyFill="1" applyBorder="1" applyAlignment="1">
      <alignment vertical="top" wrapText="1"/>
    </xf>
    <xf numFmtId="0" fontId="0" fillId="52" borderId="79" xfId="0" applyFill="1" applyBorder="1" applyAlignment="1">
      <alignment vertical="top" wrapText="1"/>
    </xf>
    <xf numFmtId="0" fontId="0" fillId="0" borderId="53" xfId="0" applyBorder="1" applyAlignment="1">
      <alignment vertical="top" wrapText="1"/>
    </xf>
    <xf numFmtId="0" fontId="0" fillId="0" borderId="63" xfId="0" applyBorder="1" applyAlignment="1">
      <alignment vertical="top" wrapText="1"/>
    </xf>
    <xf numFmtId="0" fontId="0" fillId="0" borderId="55" xfId="0" applyBorder="1" applyAlignment="1">
      <alignment vertical="top" wrapText="1"/>
    </xf>
    <xf numFmtId="0" fontId="46" fillId="0" borderId="48" xfId="0" applyFont="1" applyBorder="1" applyAlignment="1" applyProtection="1">
      <alignment horizontal="center"/>
      <protection hidden="1"/>
    </xf>
    <xf numFmtId="0" fontId="46" fillId="0" borderId="49" xfId="0" applyFont="1" applyBorder="1" applyAlignment="1" applyProtection="1">
      <alignment horizontal="center"/>
      <protection hidden="1"/>
    </xf>
    <xf numFmtId="0" fontId="46" fillId="0" borderId="50" xfId="0" applyFont="1" applyBorder="1" applyAlignment="1" applyProtection="1">
      <alignment horizontal="center"/>
      <protection hidden="1"/>
    </xf>
    <xf numFmtId="0" fontId="58" fillId="53" borderId="56" xfId="0" applyFont="1" applyFill="1" applyBorder="1" applyAlignment="1" applyProtection="1">
      <alignment horizontal="left" vertical="top" wrapText="1"/>
      <protection hidden="1"/>
    </xf>
    <xf numFmtId="0" fontId="58" fillId="53" borderId="57" xfId="0" applyFont="1" applyFill="1" applyBorder="1" applyAlignment="1" applyProtection="1">
      <alignment horizontal="left" vertical="top" wrapText="1"/>
      <protection hidden="1"/>
    </xf>
    <xf numFmtId="0" fontId="58" fillId="53" borderId="58" xfId="0" applyFont="1" applyFill="1" applyBorder="1" applyAlignment="1" applyProtection="1">
      <alignment horizontal="left" vertical="top" wrapText="1"/>
      <protection hidden="1"/>
    </xf>
    <xf numFmtId="0" fontId="58" fillId="53" borderId="59" xfId="0" applyFont="1" applyFill="1" applyBorder="1" applyAlignment="1" applyProtection="1">
      <alignment horizontal="left" vertical="top" wrapText="1"/>
      <protection hidden="1"/>
    </xf>
    <xf numFmtId="0" fontId="58" fillId="53" borderId="60" xfId="0" applyFont="1" applyFill="1" applyBorder="1" applyAlignment="1" applyProtection="1">
      <alignment horizontal="left" vertical="top" wrapText="1"/>
      <protection hidden="1"/>
    </xf>
    <xf numFmtId="0" fontId="58" fillId="53" borderId="0" xfId="0" applyFont="1" applyFill="1" applyBorder="1" applyAlignment="1" applyProtection="1">
      <alignment horizontal="left" vertical="top" wrapText="1"/>
      <protection hidden="1"/>
    </xf>
    <xf numFmtId="0" fontId="58" fillId="53" borderId="69" xfId="0" applyFont="1" applyFill="1" applyBorder="1" applyAlignment="1" applyProtection="1">
      <alignment horizontal="left" vertical="top" wrapText="1"/>
      <protection hidden="1"/>
    </xf>
    <xf numFmtId="0" fontId="37" fillId="52" borderId="41" xfId="0" applyFont="1" applyFill="1" applyBorder="1" applyAlignment="1" applyProtection="1">
      <alignment vertical="top" wrapText="1"/>
      <protection hidden="1"/>
    </xf>
    <xf numFmtId="0" fontId="0" fillId="0" borderId="42" xfId="0" applyBorder="1" applyAlignment="1">
      <alignment vertical="top" wrapText="1"/>
    </xf>
    <xf numFmtId="0" fontId="0" fillId="0" borderId="42" xfId="0" applyBorder="1" applyAlignment="1">
      <alignment wrapText="1"/>
    </xf>
    <xf numFmtId="0" fontId="0" fillId="0" borderId="44" xfId="0" applyBorder="1" applyAlignment="1">
      <alignment vertical="top" wrapText="1"/>
    </xf>
    <xf numFmtId="0" fontId="0" fillId="0" borderId="0" xfId="0" applyBorder="1" applyAlignment="1">
      <alignment vertical="top" wrapText="1"/>
    </xf>
    <xf numFmtId="0" fontId="0" fillId="0" borderId="0" xfId="0" applyBorder="1" applyAlignment="1">
      <alignment wrapText="1"/>
    </xf>
    <xf numFmtId="0" fontId="0" fillId="0" borderId="45" xfId="0" applyBorder="1" applyAlignment="1">
      <alignment vertical="top" wrapText="1"/>
    </xf>
    <xf numFmtId="0" fontId="0" fillId="0" borderId="46" xfId="0" applyBorder="1" applyAlignment="1">
      <alignment vertical="top" wrapText="1"/>
    </xf>
    <xf numFmtId="0" fontId="0" fillId="0" borderId="46" xfId="0" applyBorder="1" applyAlignment="1">
      <alignment wrapText="1"/>
    </xf>
    <xf numFmtId="0" fontId="2" fillId="0" borderId="63" xfId="0" applyFont="1" applyBorder="1" applyAlignment="1" applyProtection="1">
      <alignment wrapText="1"/>
      <protection hidden="1"/>
    </xf>
    <xf numFmtId="0" fontId="0" fillId="0" borderId="63" xfId="0" applyBorder="1" applyAlignment="1">
      <alignment wrapText="1"/>
    </xf>
    <xf numFmtId="0" fontId="0" fillId="0" borderId="1" xfId="0" applyBorder="1" applyAlignment="1">
      <alignment horizontal="center" vertical="top" wrapText="1"/>
    </xf>
    <xf numFmtId="0" fontId="0" fillId="0" borderId="1" xfId="0" applyBorder="1" applyAlignment="1">
      <alignment wrapText="1"/>
    </xf>
  </cellXfs>
  <cellStyles count="2357">
    <cellStyle name="20% - Accent1 2" xfId="108" xr:uid="{069A3D17-E6E8-4877-92FE-B08CFACD3148}"/>
    <cellStyle name="20% - Accent1 3" xfId="107" xr:uid="{DF3B1813-DACC-4760-B841-E6AB68632325}"/>
    <cellStyle name="20% - Accent1 4" xfId="5" xr:uid="{CCC3E861-5CA5-4DEB-9B58-1229F64ED66F}"/>
    <cellStyle name="20% - Accent2 2" xfId="110" xr:uid="{D19DBFAB-11E4-4933-A4D9-88AB23A613AA}"/>
    <cellStyle name="20% - Accent2 3" xfId="109" xr:uid="{88160205-7BE4-4C39-9290-03255B4C7F19}"/>
    <cellStyle name="20% - Accent2 4" xfId="6" xr:uid="{619BEE4A-CED1-4D13-A82E-D25FFAF965CC}"/>
    <cellStyle name="20% - Accent3 2" xfId="112" xr:uid="{2C7B0BAD-341E-4A96-8BC5-08F3B66ED6A5}"/>
    <cellStyle name="20% - Accent3 3" xfId="111" xr:uid="{CD437840-ACEE-4ACA-BB71-5C4BB902EC97}"/>
    <cellStyle name="20% - Accent3 4" xfId="7" xr:uid="{C771C2CB-6CFD-434D-99CD-A3A6B70B5873}"/>
    <cellStyle name="20% - Accent4 2" xfId="114" xr:uid="{CD743535-0A09-47B4-AE2D-E3B53DBC299D}"/>
    <cellStyle name="20% - Accent4 3" xfId="113" xr:uid="{470EE803-2676-44D8-8E2D-AC7AE2947E81}"/>
    <cellStyle name="20% - Accent4 4" xfId="8" xr:uid="{63C0E8A0-6A41-46FE-A199-AAAA8076BD97}"/>
    <cellStyle name="20% - Accent5 2" xfId="115" xr:uid="{2C32B7CA-000C-425E-89AA-673E5FD8850D}"/>
    <cellStyle name="20% - Accent5 3" xfId="100" xr:uid="{D1F34499-B5D6-4E5D-820E-C5DCAAE0EF3A}"/>
    <cellStyle name="20% - Accent5 4" xfId="9" xr:uid="{3C13E9A5-6F96-4B14-AD61-D0DA12634B96}"/>
    <cellStyle name="20% - Accent6 2" xfId="116" xr:uid="{FF146FA1-FBD5-4783-A32B-F114706E363B}"/>
    <cellStyle name="20% - Accent6 3" xfId="104" xr:uid="{13C6A848-772B-4C77-9F00-09AD96D1CBC4}"/>
    <cellStyle name="20% - Accent6 4" xfId="10" xr:uid="{30D91AC7-759E-4A89-A5BE-EA0567D3A8C2}"/>
    <cellStyle name="40% - Accent1 2" xfId="117" xr:uid="{2570842A-7032-4E10-A6A7-CC28A283A393}"/>
    <cellStyle name="40% - Accent1 3" xfId="91" xr:uid="{6DDA94CE-9FA5-4E33-B515-84A2572D32C2}"/>
    <cellStyle name="40% - Accent1 4" xfId="11" xr:uid="{84F94178-39E5-4EB4-9466-A946BECDA34E}"/>
    <cellStyle name="40% - Accent2 2" xfId="118" xr:uid="{07F9C24B-260E-4C00-8A3F-7DBEA1247C3E}"/>
    <cellStyle name="40% - Accent2 3" xfId="94" xr:uid="{174D2ABD-687D-4833-BF72-913457CBE240}"/>
    <cellStyle name="40% - Accent2 4" xfId="12" xr:uid="{B992DEA1-EBFB-4D77-8A85-EB523AAF1A30}"/>
    <cellStyle name="40% - Accent3 2" xfId="120" xr:uid="{24401FA5-9A1C-4DCE-9BE9-2F4F917DAA4E}"/>
    <cellStyle name="40% - Accent3 3" xfId="119" xr:uid="{543741C7-EB14-4275-9E46-D18A36EB52E9}"/>
    <cellStyle name="40% - Accent3 4" xfId="13" xr:uid="{8CCF3EA3-0082-4FD2-9D77-F4F4B53D576D}"/>
    <cellStyle name="40% - Accent4 2" xfId="121" xr:uid="{DB13DD24-CDD0-4642-9540-BBDA35B52A34}"/>
    <cellStyle name="40% - Accent4 3" xfId="98" xr:uid="{B7ECD7DE-6C2A-4F16-8493-BC1B6561F2C1}"/>
    <cellStyle name="40% - Accent4 4" xfId="14" xr:uid="{E0A2F565-5C0C-494B-AA26-CF3A2D611798}"/>
    <cellStyle name="40% - Accent5 2" xfId="122" xr:uid="{04873252-157D-47D4-8953-43551518A269}"/>
    <cellStyle name="40% - Accent5 3" xfId="101" xr:uid="{F0140B9E-7F5A-49AF-87AC-08C0352929E2}"/>
    <cellStyle name="40% - Accent5 4" xfId="15" xr:uid="{90A91790-D6F0-45BF-B94D-96B6536B0F1B}"/>
    <cellStyle name="40% - Accent6 2" xfId="123" xr:uid="{23E53BFB-B8D0-4AC8-B591-B2F5F88C8DC9}"/>
    <cellStyle name="40% - Accent6 3" xfId="105" xr:uid="{90D899FC-E028-4116-B6AE-6AF482E3F797}"/>
    <cellStyle name="40% - Accent6 4" xfId="16" xr:uid="{5343E84B-A6D4-48D4-A989-7BE899A25F8B}"/>
    <cellStyle name="60% - Accent1 2" xfId="124" xr:uid="{802C19EE-500F-4CCD-B255-3754BB6E5C97}"/>
    <cellStyle name="60% - Accent1 3" xfId="92" xr:uid="{983D422D-3FDE-4609-A907-396A9885746B}"/>
    <cellStyle name="60% - Accent1 4" xfId="17" xr:uid="{E60D499B-44ED-49C8-B755-1933D1C3154B}"/>
    <cellStyle name="60% - Accent2 2" xfId="125" xr:uid="{C14AEAED-3596-42E8-9917-8709A17C92A0}"/>
    <cellStyle name="60% - Accent2 3" xfId="95" xr:uid="{C739EB66-7AF5-4FEA-97CC-747003FAC673}"/>
    <cellStyle name="60% - Accent2 4" xfId="18" xr:uid="{B1FCCD3B-C797-421D-8E0E-F8DE76BD790F}"/>
    <cellStyle name="60% - Accent3 2" xfId="127" xr:uid="{B972F944-AD78-4E81-BF36-F21D51EE42A0}"/>
    <cellStyle name="60% - Accent3 3" xfId="126" xr:uid="{40308226-6465-41CB-8199-D61971DDD6F2}"/>
    <cellStyle name="60% - Accent3 4" xfId="19" xr:uid="{09AEB77C-C2D5-4278-8D22-5F168AAFF177}"/>
    <cellStyle name="60% - Accent4 2" xfId="129" xr:uid="{285904F9-79BB-40AD-9F32-BC7E4A1215AB}"/>
    <cellStyle name="60% - Accent4 3" xfId="128" xr:uid="{F1CE15D5-404F-41F1-BD5E-8205D6B3AAF4}"/>
    <cellStyle name="60% - Accent4 4" xfId="20" xr:uid="{2C3E6D5D-575F-45EF-AE81-EA286F449639}"/>
    <cellStyle name="60% - Accent5 2" xfId="130" xr:uid="{6A326DCF-9683-4AE0-8431-49C30FDEAB8D}"/>
    <cellStyle name="60% - Accent5 3" xfId="102" xr:uid="{0AF54502-48B1-42BD-9AF5-DA0E41487E65}"/>
    <cellStyle name="60% - Accent5 4" xfId="21" xr:uid="{59D74182-8453-45B3-8CDD-0616FA7063B4}"/>
    <cellStyle name="60% - Accent6 2" xfId="132" xr:uid="{995FC61C-ADF6-4C6B-899E-26507F739036}"/>
    <cellStyle name="60% - Accent6 3" xfId="131" xr:uid="{C95D14E0-7680-42F1-87CB-DA7CA92CE71E}"/>
    <cellStyle name="60% - Accent6 4" xfId="22" xr:uid="{C41130E4-AD0F-4D3F-8185-C374CCC009DE}"/>
    <cellStyle name="Accent1 2" xfId="133" xr:uid="{E2D18B78-5AA1-4CB1-97AC-3F8B2AEC0511}"/>
    <cellStyle name="Accent1 3" xfId="90" xr:uid="{49A1D8FF-5A81-440C-ABF6-387A61D35A49}"/>
    <cellStyle name="Accent1 4" xfId="23" xr:uid="{94C5C911-B0BB-4DF5-B02B-5A8ED954125D}"/>
    <cellStyle name="Accent2 2" xfId="134" xr:uid="{4DA553BD-6FA1-4109-8FB4-CA890DEFA6B3}"/>
    <cellStyle name="Accent2 3" xfId="93" xr:uid="{F623E557-6E1D-4A42-9DDE-9C5697291380}"/>
    <cellStyle name="Accent2 4" xfId="24" xr:uid="{BFA9E4EE-3703-4351-BFFD-CE0667FE5598}"/>
    <cellStyle name="Accent3 2" xfId="135" xr:uid="{24234066-FF5A-4786-8895-CAE1715364AD}"/>
    <cellStyle name="Accent3 3" xfId="96" xr:uid="{EDC8D88A-F6E3-4A97-AC75-213AD4BF36BE}"/>
    <cellStyle name="Accent3 4" xfId="25" xr:uid="{81A8E181-7307-4B2A-B426-C82F2E0C9DAC}"/>
    <cellStyle name="Accent4 2" xfId="136" xr:uid="{13A45B23-E31C-478D-A79E-499698C6AB78}"/>
    <cellStyle name="Accent4 3" xfId="97" xr:uid="{CF2BE2A9-DB78-4CEA-A4F0-4970A3F56AEC}"/>
    <cellStyle name="Accent4 4" xfId="26" xr:uid="{FE6F29AC-98BD-42BF-A346-F4005FCB95C8}"/>
    <cellStyle name="Accent5 2" xfId="137" xr:uid="{4BA0F938-CB59-4A06-BAAA-FD3EB01C8C48}"/>
    <cellStyle name="Accent5 3" xfId="99" xr:uid="{050A24C3-1A72-4054-A9A0-6BD0259188B5}"/>
    <cellStyle name="Accent5 4" xfId="27" xr:uid="{B51DDB5E-D40D-4E54-91EA-24FE8EC31CBF}"/>
    <cellStyle name="Accent6 2" xfId="138" xr:uid="{C757E7B9-57EB-48AD-9D87-23A5578842B1}"/>
    <cellStyle name="Accent6 3" xfId="103" xr:uid="{B4383C3D-B93B-4908-9458-C35A4C1E16B4}"/>
    <cellStyle name="Accent6 4" xfId="28" xr:uid="{EFE999B4-8621-4CFF-88B0-90D205925268}"/>
    <cellStyle name="Bad 2" xfId="139" xr:uid="{DEDCEC3E-B2D6-4C53-AB1F-8BCDB0A5A3FB}"/>
    <cellStyle name="Bad 3" xfId="80" xr:uid="{B5BFD3A4-4F74-42B9-A408-4D22679162A8}"/>
    <cellStyle name="Bad 4" xfId="29" xr:uid="{A959E27A-DAC3-4982-8792-D1FA8129B335}"/>
    <cellStyle name="Calculation 2" xfId="140" xr:uid="{D30CC369-92E1-4B7C-8D19-446336628913}"/>
    <cellStyle name="Calculation 2 2" xfId="2090" xr:uid="{11940B67-0F8D-4446-AEF2-B7D8C3FC9137}"/>
    <cellStyle name="Calculation 2 2 2" xfId="2127" xr:uid="{BB4783CC-C943-4DE5-B7BE-F4D1C42F1892}"/>
    <cellStyle name="Calculation 2 2 2 2" xfId="2300" xr:uid="{C1077ECE-8557-4435-A524-2F54654A8CFE}"/>
    <cellStyle name="Calculation 2 2 2 3" xfId="2211" xr:uid="{CBEA509F-1F23-42A6-8DDF-807EFAF0F9ED}"/>
    <cellStyle name="Calculation 2 2 3" xfId="2135" xr:uid="{8EC58195-2FBF-4612-9AE5-6A095366D042}"/>
    <cellStyle name="Calculation 2 2 3 2" xfId="2308" xr:uid="{F93F4113-CD74-4319-98B9-24EDFBA78739}"/>
    <cellStyle name="Calculation 2 2 3 3" xfId="2224" xr:uid="{1E1ACDE5-8B14-4D92-85B7-FCE210263B18}"/>
    <cellStyle name="Calculation 2 2 4" xfId="2141" xr:uid="{4FE4FB45-5903-43CD-BC55-9BF4112BE218}"/>
    <cellStyle name="Calculation 2 2 4 2" xfId="2314" xr:uid="{70CB9657-29F8-496B-B1D5-E0A4525C8B35}"/>
    <cellStyle name="Calculation 2 2 4 3" xfId="2329" xr:uid="{9B90BE29-35C2-4267-8FAD-6FCBC36CBFAA}"/>
    <cellStyle name="Calculation 2 2 5" xfId="2148" xr:uid="{A2809A24-83B0-4D78-82D4-181B29CCCDC1}"/>
    <cellStyle name="Calculation 2 2 5 2" xfId="2321" xr:uid="{1F504D5D-C76A-4153-B5D8-46EE985821FA}"/>
    <cellStyle name="Calculation 2 2 5 3" xfId="2217" xr:uid="{5A9D43B0-D2C8-4602-918C-7F9623D53A3D}"/>
    <cellStyle name="Calculation 2 2 6" xfId="2155" xr:uid="{E716AD58-CBEC-4D72-8B2A-5EE38E882667}"/>
    <cellStyle name="Calculation 2 2 6 2" xfId="2328" xr:uid="{AFBC89F4-0B02-434D-B272-0E2CC667DF7B}"/>
    <cellStyle name="Calculation 2 2 6 3" xfId="2187" xr:uid="{A24AE92B-527C-4455-919A-6E23041BFACA}"/>
    <cellStyle name="Calculation 2 2 7" xfId="2263" xr:uid="{B8CF3096-8F2F-4EA4-AE3A-ADA0D44B876C}"/>
    <cellStyle name="Calculation 2 2 8" xfId="2335" xr:uid="{0600D60D-F515-4BE0-957E-592E794792F0}"/>
    <cellStyle name="Calculation 2 3" xfId="2105" xr:uid="{F4E673EA-1BEB-4EE2-8EF0-72DC2E537456}"/>
    <cellStyle name="Calculation 2 3 2" xfId="2278" xr:uid="{8DF0726F-5103-4C6F-9B5F-8BB9CF00433E}"/>
    <cellStyle name="Calculation 2 3 3" xfId="2229" xr:uid="{EFC68A40-2373-43DE-8C11-3117EB5E4602}"/>
    <cellStyle name="Calculation 2 4" xfId="2117" xr:uid="{8DCCA82A-C4EA-4633-A42E-4C842109F90E}"/>
    <cellStyle name="Calculation 2 4 2" xfId="2290" xr:uid="{3ACFB557-1B1A-40A9-96E5-06C33B57A0DE}"/>
    <cellStyle name="Calculation 2 4 3" xfId="2223" xr:uid="{BAFDDA0B-2DD4-4371-AACB-BCEAF718F7BE}"/>
    <cellStyle name="Calculation 2 5" xfId="2096" xr:uid="{D165919F-55D4-4CF0-88F2-0F7F7E7B0240}"/>
    <cellStyle name="Calculation 2 5 2" xfId="2269" xr:uid="{8C9189C3-0A1E-4522-AC2A-E60CE2B2EDBC}"/>
    <cellStyle name="Calculation 2 5 3" xfId="2222" xr:uid="{90FDB488-5E49-4746-9154-BDF72E77A846}"/>
    <cellStyle name="Calculation 2 6" xfId="2191" xr:uid="{4F905701-A9D4-4C46-80C7-673092F51283}"/>
    <cellStyle name="Calculation 2 7" xfId="2190" xr:uid="{57BB9559-07E9-4CC1-97EA-5E70997E3070}"/>
    <cellStyle name="Calculation 3" xfId="84" xr:uid="{8997CEBC-C560-43CB-B818-8B90D0E468BB}"/>
    <cellStyle name="Calculation 4" xfId="68" xr:uid="{F683FF0A-6612-4D15-BCF2-CE6AE4501AB3}"/>
    <cellStyle name="Calculation 4 2" xfId="2091" xr:uid="{F2C324B8-5F25-4A2E-AF0D-F0A99893651B}"/>
    <cellStyle name="Calculation 4 2 2" xfId="2264" xr:uid="{EBE8F75F-1EAF-469E-B9FA-5E7463720C26}"/>
    <cellStyle name="Calculation 4 2 3" xfId="2196" xr:uid="{0EF7D6C2-9321-4426-B692-9ED0B9DE0E11}"/>
    <cellStyle name="Calculation 4 3" xfId="2116" xr:uid="{5F793F1D-C4BC-4E1A-9CFD-BCA1A6F1732C}"/>
    <cellStyle name="Calculation 4 3 2" xfId="2289" xr:uid="{55BF2A32-FE3B-4690-956B-C3B4BFA96C81}"/>
    <cellStyle name="Calculation 4 3 3" xfId="2250" xr:uid="{8DFE2AD7-4424-492C-9FA9-B88234AACE2C}"/>
    <cellStyle name="Calculation 4 4" xfId="2099" xr:uid="{7E21F4D7-EC6A-48C8-85CE-6D5689D99178}"/>
    <cellStyle name="Calculation 4 4 2" xfId="2272" xr:uid="{CD21AD8E-8420-44BA-8A35-4E0489D77CCD}"/>
    <cellStyle name="Calculation 4 4 3" xfId="2226" xr:uid="{56C79A1C-C500-4078-BC65-1E273CC533C8}"/>
    <cellStyle name="Calculation 4 5" xfId="2109" xr:uid="{FC429294-E541-4A03-9F6B-9F93D6C10AE4}"/>
    <cellStyle name="Calculation 4 5 2" xfId="2282" xr:uid="{352FF0A1-18B7-42A7-8D32-D6C42472857D}"/>
    <cellStyle name="Calculation 4 5 3" xfId="2202" xr:uid="{7C59B597-77E0-4BCD-BA97-05946EFA053B}"/>
    <cellStyle name="Calculation 4 6" xfId="2103" xr:uid="{009FD2AA-8491-4241-A37A-D2AC2764CAB3}"/>
    <cellStyle name="Calculation 4 6 2" xfId="2276" xr:uid="{499EAC3B-D8A4-43B3-B561-FFB6997E35CC}"/>
    <cellStyle name="Calculation 4 6 3" xfId="2200" xr:uid="{D157063E-3C12-4968-BA3E-F2E67B2BCFCC}"/>
    <cellStyle name="Calculation 4 7" xfId="2182" xr:uid="{EE7B79C3-788B-4FEE-B196-CEF654CCE161}"/>
    <cellStyle name="Calculation 4 8" xfId="2354" xr:uid="{1C45CE61-51D2-4002-8E39-9FA9441446C1}"/>
    <cellStyle name="Calculation 5" xfId="55" xr:uid="{8A778C11-FE2B-4342-8C9E-C9B74C3C7AAE}"/>
    <cellStyle name="Calculation 5 2" xfId="2175" xr:uid="{6E9A5142-3C69-4D1A-AB0C-6ECCEA5B1855}"/>
    <cellStyle name="Calculation 5 3" xfId="2343" xr:uid="{6162241D-9714-4015-A68C-E95B87666266}"/>
    <cellStyle name="Calculation 6" xfId="30" xr:uid="{6E47D968-F4D7-43AA-B156-80D62F951842}"/>
    <cellStyle name="Calculation 7" xfId="2166" xr:uid="{BE766AD7-710E-42A6-8AE9-4F753A5C5D69}"/>
    <cellStyle name="Calculation 8" xfId="2239" xr:uid="{3811B85B-A08A-41B5-AC34-A1BC8A083227}"/>
    <cellStyle name="Calculation 9" xfId="2195" xr:uid="{20283053-30DE-439D-8066-3158CA3F4B01}"/>
    <cellStyle name="Check Cell 2" xfId="141" xr:uid="{B13D93FB-58C0-4D0B-82F6-2AD831B0BA47}"/>
    <cellStyle name="Check Cell 3" xfId="86" xr:uid="{63A67CE1-955B-46BD-9A08-443567F2AB81}"/>
    <cellStyle name="Check Cell 4" xfId="31" xr:uid="{D4636350-25D9-4C91-B5EF-D11ED8B6FB5E}"/>
    <cellStyle name="Comma" xfId="2356" builtinId="3"/>
    <cellStyle name="Comma 2" xfId="50" xr:uid="{BA94337C-EA16-4041-AF90-D571D2821437}"/>
    <cellStyle name="Comma 2 2" xfId="143" xr:uid="{326B1C02-B4BE-4F4B-AB17-68FE460F5B53}"/>
    <cellStyle name="Comma 2 3" xfId="64" xr:uid="{6869B60B-F440-49CF-9E18-27036125F81E}"/>
    <cellStyle name="Comma 3" xfId="66" xr:uid="{EEFE5B91-1A40-4ACF-8B97-EB76A5AAEA1B}"/>
    <cellStyle name="Comma 3 2" xfId="145" xr:uid="{FCA2CE83-5F57-483C-8386-104CFC164F91}"/>
    <cellStyle name="Comma 3 3" xfId="144" xr:uid="{71AC0611-0478-45C5-B1A1-BD6AE1F9B2E2}"/>
    <cellStyle name="Comma 4" xfId="142" xr:uid="{DDDCE70F-B668-404A-81D8-9F8D9D5A3325}"/>
    <cellStyle name="Comma 5" xfId="3" xr:uid="{05848F13-D405-46EF-A54C-DD6D6AA839BC}"/>
    <cellStyle name="Comma 6" xfId="2162" xr:uid="{AE677926-A3BE-41A9-B9E2-4E2E422E096C}"/>
    <cellStyle name="Comma 7" xfId="32" xr:uid="{C3429EF2-866C-4ECA-9CA6-35478963460B}"/>
    <cellStyle name="Currency" xfId="1" builtinId="4"/>
    <cellStyle name="Currency 2" xfId="51" xr:uid="{B8261A5A-E66D-4756-8B10-9CFEEDA37F67}"/>
    <cellStyle name="Currency 2 2" xfId="74" xr:uid="{0732D2C5-1780-4647-BC89-C801CD67C2EE}"/>
    <cellStyle name="Currency 3" xfId="147" xr:uid="{6B0CE6E3-9616-4245-B79E-C3792FE21216}"/>
    <cellStyle name="Currency 3 2" xfId="148" xr:uid="{22E4195B-A026-4034-91BB-6BEA05A8C7B6}"/>
    <cellStyle name="Currency 4" xfId="146" xr:uid="{B258DB01-EFAE-482A-B319-50ABE4EDEF41}"/>
    <cellStyle name="Currency 5" xfId="2156" xr:uid="{0E6E314D-C834-45D0-A50D-89276A4F42F7}"/>
    <cellStyle name="Currency 6" xfId="2163" xr:uid="{1D19A8C7-F650-4183-B671-F76B79C08185}"/>
    <cellStyle name="Currency 7" xfId="33" xr:uid="{4CF3973B-7606-4A2E-BDBE-FBAFFB6BC8DF}"/>
    <cellStyle name="Explanatory Text 2" xfId="149" xr:uid="{1F8B94CB-F336-48F6-8D8C-C6195AB327AE}"/>
    <cellStyle name="Explanatory Text 3" xfId="88" xr:uid="{719AB786-7B0A-4CF2-B536-45F5ACA0DDC2}"/>
    <cellStyle name="Explanatory Text 4" xfId="34" xr:uid="{A0DE0568-140A-46C4-94C2-995EBA090D97}"/>
    <cellStyle name="Good 2" xfId="150" xr:uid="{AE701E9C-97A9-49E1-A4E5-448A7FE5E6F6}"/>
    <cellStyle name="Good 3" xfId="79" xr:uid="{C0077532-FD42-4C65-8596-4078165259CA}"/>
    <cellStyle name="Good 4" xfId="35" xr:uid="{5278FF2B-D5F7-4A90-8118-EA7FB2FBCACB}"/>
    <cellStyle name="Heading 1 2" xfId="63" xr:uid="{AE4B0892-6520-4EBD-86E0-2A0A3D127804}"/>
    <cellStyle name="Heading 1 2 2" xfId="151" xr:uid="{AD38178C-8846-417F-8174-309CCC9B6418}"/>
    <cellStyle name="Heading 1 3" xfId="36" xr:uid="{6780EB78-460D-47C3-9D64-97A3B31C5C0F}"/>
    <cellStyle name="Heading 2 2" xfId="152" xr:uid="{2D69F622-71BE-4A56-AE29-40B2ADD4700A}"/>
    <cellStyle name="Heading 2 3" xfId="76" xr:uid="{68CB115C-ECFC-4D7C-B963-D3AA32B3E0D9}"/>
    <cellStyle name="Heading 2 4" xfId="37" xr:uid="{27D557C0-9006-4BFD-8ED7-ADE48DB7707D}"/>
    <cellStyle name="Heading 3 2" xfId="153" xr:uid="{419724D0-D4A7-4961-9F58-DEF5BCD4CA89}"/>
    <cellStyle name="Heading 3 2 2" xfId="2192" xr:uid="{AB08139B-8D00-4034-8447-5AE175D29C74}"/>
    <cellStyle name="Heading 3 2 3" xfId="2189" xr:uid="{05CD029D-434C-48E2-9781-1B3404D69D58}"/>
    <cellStyle name="Heading 3 2 4" xfId="2194" xr:uid="{AA3A9002-235E-45D6-9CFB-CD75287E59A5}"/>
    <cellStyle name="Heading 3 3" xfId="77" xr:uid="{67C67F64-95C4-4BCD-99D4-B092FB99CF9F}"/>
    <cellStyle name="Heading 3 4" xfId="38" xr:uid="{47FEC747-334D-42C1-90F1-6B63E3A76ABC}"/>
    <cellStyle name="Heading 3 5" xfId="2167" xr:uid="{5B9DC91C-928E-4090-99F5-0B368C7AB2BB}"/>
    <cellStyle name="Heading 3 6" xfId="2240" xr:uid="{3D1F65AA-4A57-46BF-BAEE-3B99E6A8CEC8}"/>
    <cellStyle name="Heading 3 7" xfId="2242" xr:uid="{C967BBDE-B715-4E02-A3D1-66FD441BB8FC}"/>
    <cellStyle name="Heading 4 2" xfId="154" xr:uid="{66DA7FED-6AB8-4176-B73A-A5C0035E7454}"/>
    <cellStyle name="Heading 4 3" xfId="78" xr:uid="{E84039B2-31B8-4F6C-996A-33D2FC418F84}"/>
    <cellStyle name="Heading 4 4" xfId="39" xr:uid="{E00C3AA0-2B44-4D31-B190-12A2210D2E9B}"/>
    <cellStyle name="Hyperlink 2" xfId="155" xr:uid="{1A59A363-60F8-458D-ADE5-5FF1F166D4CA}"/>
    <cellStyle name="Hyperlink 3" xfId="156" xr:uid="{0689D5CA-864E-4190-9F44-5A25206B9161}"/>
    <cellStyle name="Hyperlink 4" xfId="157" xr:uid="{5ADECD37-3352-47D3-9AF2-309DD25EAA35}"/>
    <cellStyle name="Hyperlink 5" xfId="67" xr:uid="{1730901A-5FE5-4399-AE87-3FC6D317BB29}"/>
    <cellStyle name="Hyperlink 6" xfId="2157" xr:uid="{D75955BC-7B3C-4088-B4AF-BBF9B007C478}"/>
    <cellStyle name="Input 2" xfId="158" xr:uid="{D0556492-C468-42E0-A971-18BB11BF7225}"/>
    <cellStyle name="Input 2 2" xfId="2089" xr:uid="{5E02342F-1AF8-45D7-8BFA-A564FA106547}"/>
    <cellStyle name="Input 2 2 2" xfId="2126" xr:uid="{77CDAA9E-1AA9-4211-AD17-3ACBCD9DC40C}"/>
    <cellStyle name="Input 2 2 2 2" xfId="2299" xr:uid="{B50EACBF-C3AF-4917-BCC8-DDE553AB0B43}"/>
    <cellStyle name="Input 2 2 2 3" xfId="2230" xr:uid="{2CE6BA96-7E90-451A-83D6-D621518B8759}"/>
    <cellStyle name="Input 2 2 3" xfId="2134" xr:uid="{2BFC9408-C3FF-4131-BFA3-7AA592CABE70}"/>
    <cellStyle name="Input 2 2 3 2" xfId="2307" xr:uid="{E3098EBF-124C-4ABD-BAD2-3145F77B5F61}"/>
    <cellStyle name="Input 2 2 3 3" xfId="2254" xr:uid="{A75E7FA8-AB0C-4B7E-A7CD-C816F4B4D932}"/>
    <cellStyle name="Input 2 2 4" xfId="2140" xr:uid="{39C1EC2B-A60D-4ED0-80BD-36AE6B60AE76}"/>
    <cellStyle name="Input 2 2 4 2" xfId="2313" xr:uid="{D3B87620-D7B3-49AF-84AF-ED762199BA99}"/>
    <cellStyle name="Input 2 2 4 3" xfId="2256" xr:uid="{7C1012B1-4166-476C-BDAC-62CB3C9B96CC}"/>
    <cellStyle name="Input 2 2 5" xfId="2147" xr:uid="{48C4B946-EF65-4523-84CF-2A8E5BE8026B}"/>
    <cellStyle name="Input 2 2 5 2" xfId="2320" xr:uid="{9B0617D8-EF77-421B-9D60-A15ADA989D1C}"/>
    <cellStyle name="Input 2 2 5 3" xfId="2234" xr:uid="{DEE10A1F-1DB7-4F2E-AD88-CB6C0A2C8D26}"/>
    <cellStyle name="Input 2 2 6" xfId="2154" xr:uid="{E65ED751-8F9B-4997-9FB8-787E0C05D8A3}"/>
    <cellStyle name="Input 2 2 6 2" xfId="2327" xr:uid="{9F9757A3-DBAD-4D80-81D5-C51998B78793}"/>
    <cellStyle name="Input 2 2 6 3" xfId="2219" xr:uid="{2F0613C5-EE85-4742-B0E4-7F96B6A0363F}"/>
    <cellStyle name="Input 2 2 7" xfId="2262" xr:uid="{7E0D1DBD-C1F7-4EAF-96C8-0278DC3312E1}"/>
    <cellStyle name="Input 2 2 8" xfId="2344" xr:uid="{24D2F54C-4116-494A-9E16-A678D49FCF2C}"/>
    <cellStyle name="Input 2 3" xfId="2106" xr:uid="{C6C5C419-44BF-454C-9ACC-7BFD5E67118D}"/>
    <cellStyle name="Input 2 3 2" xfId="2279" xr:uid="{0A71A1B8-5D26-42CA-8BAF-E612BE278667}"/>
    <cellStyle name="Input 2 3 3" xfId="2201" xr:uid="{FDD92E11-9B1D-4631-B70B-6166F118FAAB}"/>
    <cellStyle name="Input 2 4" xfId="2107" xr:uid="{25D0305C-606B-4B91-8CAF-D30A2252D818}"/>
    <cellStyle name="Input 2 4 2" xfId="2280" xr:uid="{C8927CA8-4070-4F57-8F93-08AAB99C194E}"/>
    <cellStyle name="Input 2 4 3" xfId="2248" xr:uid="{A1B8E0DC-A66C-4D34-A3DD-B2652EA8E78B}"/>
    <cellStyle name="Input 2 5" xfId="54" xr:uid="{CC102BC6-C6AE-4A6F-87B9-847B77455D09}"/>
    <cellStyle name="Input 2 5 2" xfId="2174" xr:uid="{C29C74A5-683D-4778-B3D0-0A2D91EC6855}"/>
    <cellStyle name="Input 2 5 3" xfId="2347" xr:uid="{AC4F1F7D-8D42-4BA0-A337-A0B7503C0748}"/>
    <cellStyle name="Input 2 6" xfId="2193" xr:uid="{2559D5B6-0493-4665-9AF2-8FE0BED592BD}"/>
    <cellStyle name="Input 2 7" xfId="2181" xr:uid="{D8A92DCE-2F28-47CA-B5AD-16383B420935}"/>
    <cellStyle name="Input 3" xfId="82" xr:uid="{3D2B223B-8999-441E-A889-26607C8C4665}"/>
    <cellStyle name="Input 4" xfId="69" xr:uid="{D82891EC-D8D5-4F3D-8E95-20D77174773C}"/>
    <cellStyle name="Input 4 2" xfId="2092" xr:uid="{D13232A8-D7AC-4957-8F08-9565EFB1F4BF}"/>
    <cellStyle name="Input 4 2 2" xfId="2265" xr:uid="{D3A5DB5E-39CB-4153-805C-DDFA38647EDA}"/>
    <cellStyle name="Input 4 2 3" xfId="2243" xr:uid="{DB838B96-7C08-4DB2-B70F-CA6F50C9F7DC}"/>
    <cellStyle name="Input 4 3" xfId="2115" xr:uid="{155F72E4-884D-4DF4-A10A-6C00218F2293}"/>
    <cellStyle name="Input 4 3 2" xfId="2288" xr:uid="{CCC9C247-7075-4756-AE10-B1FC53AB72D7}"/>
    <cellStyle name="Input 4 3 3" xfId="2204" xr:uid="{1163A84A-C9AF-4458-8E5F-4B009835E17E}"/>
    <cellStyle name="Input 4 4" xfId="2097" xr:uid="{3AA4C6FA-5228-4B06-B8F8-407783D722AA}"/>
    <cellStyle name="Input 4 4 2" xfId="2270" xr:uid="{46E5F339-8E13-421B-9C7F-B7DADED89B65}"/>
    <cellStyle name="Input 4 4 3" xfId="2198" xr:uid="{E899F892-AFBC-4110-82AD-A751680A8ED0}"/>
    <cellStyle name="Input 4 5" xfId="2110" xr:uid="{961618E1-E4AB-4AA2-A76D-2E0B8C158B19}"/>
    <cellStyle name="Input 4 5 2" xfId="2283" xr:uid="{F1570B38-53FF-4D61-829F-7E7B175C17DF}"/>
    <cellStyle name="Input 4 5 3" xfId="2249" xr:uid="{29230740-A152-4DFA-A29C-D1A4A460BD2A}"/>
    <cellStyle name="Input 4 6" xfId="2101" xr:uid="{2645B015-D680-46B0-A229-B4411950EAFB}"/>
    <cellStyle name="Input 4 6 2" xfId="2274" xr:uid="{3E902E7A-F666-4F53-B31D-A61C504E4B34}"/>
    <cellStyle name="Input 4 6 3" xfId="2246" xr:uid="{61E50517-FC99-438A-89F0-22B360FF2359}"/>
    <cellStyle name="Input 4 7" xfId="2183" xr:uid="{B43F40D8-F543-4E6A-9CB8-610CCF29CDB1}"/>
    <cellStyle name="Input 4 8" xfId="2351" xr:uid="{03268B64-D31D-425F-B256-23577FFA4298}"/>
    <cellStyle name="Input 5" xfId="57" xr:uid="{C07C551A-191D-477C-B3BD-A2AE51A88DBE}"/>
    <cellStyle name="Input 5 2" xfId="2177" xr:uid="{16091B32-F56E-4C61-914B-80DC8F225E8A}"/>
    <cellStyle name="Input 5 3" xfId="2333" xr:uid="{D97F9D72-16E2-448B-B016-4C9D8D5F208C}"/>
    <cellStyle name="Input 6" xfId="40" xr:uid="{2FDF7402-6D21-49FC-B226-2BC796A97984}"/>
    <cellStyle name="Input 7" xfId="2168" xr:uid="{FA5A30B4-C3B7-421B-B2E9-EC4B1C7F4D2B}"/>
    <cellStyle name="Input 8" xfId="2338" xr:uid="{30298035-FDDF-4F10-8DC7-2BDBF4C9C667}"/>
    <cellStyle name="Input 9" xfId="2237" xr:uid="{030FEEAA-8131-4F63-B138-4C9FE5A0A9E7}"/>
    <cellStyle name="Linked Cell 2" xfId="159" xr:uid="{51F5CC84-3703-4287-A011-D465B57FBC61}"/>
    <cellStyle name="Linked Cell 3" xfId="85" xr:uid="{48175276-CC7E-41BB-BBF1-5218F1DCF822}"/>
    <cellStyle name="Linked Cell 4" xfId="41" xr:uid="{72865F7E-E2E2-42EB-987E-4D80591EBE19}"/>
    <cellStyle name="N_Calc1" xfId="53" xr:uid="{1DC285E5-A448-41EB-B7C7-2C5267E3A744}"/>
    <cellStyle name="Neutral 2" xfId="160" xr:uid="{A2DB7E7D-A7B5-4EB7-8620-4B39FA52987C}"/>
    <cellStyle name="Neutral 3" xfId="81" xr:uid="{A58C10CF-0E61-4FA9-B43A-2FA57EC2AD86}"/>
    <cellStyle name="Neutral 4" xfId="42" xr:uid="{BAD8805E-0FAC-48EA-83BC-E3FBE6C8DC9B}"/>
    <cellStyle name="Normal" xfId="0" builtinId="0"/>
    <cellStyle name="Normal 10" xfId="106" xr:uid="{4AF335BE-51E7-4B15-8196-BF3E9CE3F634}"/>
    <cellStyle name="Normal 11" xfId="2" xr:uid="{C815039D-3E57-402B-BD5D-8431A991BFCA}"/>
    <cellStyle name="Normal 12" xfId="2160" xr:uid="{EFBCC450-D5D3-4E3E-AFBD-CA770DF6F799}"/>
    <cellStyle name="Normal 13" xfId="2161" xr:uid="{3A0683A0-EF6C-414A-9AE8-C10AA6CF0A04}"/>
    <cellStyle name="Normal 14" xfId="4" xr:uid="{CEB17EEF-8A60-4595-BA4C-7431D2A466C9}"/>
    <cellStyle name="Normal 2" xfId="49" xr:uid="{A7AD87B6-969A-4FFD-8CF6-1655DD482954}"/>
    <cellStyle name="Normal 2 10" xfId="162" xr:uid="{12F24074-454F-4B57-B11D-876B6364DF26}"/>
    <cellStyle name="Normal 2 10 10" xfId="163" xr:uid="{F15BBA3C-F4F2-446B-A51C-5D7F0E04C39C}"/>
    <cellStyle name="Normal 2 10 11" xfId="164" xr:uid="{BD9F1E01-3DA9-45C3-B004-82ED74C36F4B}"/>
    <cellStyle name="Normal 2 10 12" xfId="165" xr:uid="{7AC87BAB-5F51-407A-8AA4-90035B5FEB50}"/>
    <cellStyle name="Normal 2 10 13" xfId="166" xr:uid="{E7EFF957-DC45-45A4-BF5E-102A1BB63281}"/>
    <cellStyle name="Normal 2 10 14" xfId="167" xr:uid="{80FA8FDB-85A7-4E1C-BAF3-F08BE717AD2C}"/>
    <cellStyle name="Normal 2 10 15" xfId="168" xr:uid="{ED990AC5-ACF1-4120-9895-7C20C61F93C0}"/>
    <cellStyle name="Normal 2 10 16" xfId="169" xr:uid="{4D75046A-C929-4027-AE40-7A71379B15BB}"/>
    <cellStyle name="Normal 2 10 17" xfId="170" xr:uid="{2DDAC116-96EC-47EC-BA98-1884FF682DE1}"/>
    <cellStyle name="Normal 2 10 18" xfId="171" xr:uid="{F61DEFDE-C803-4DF9-B689-1CAE3FF34BFD}"/>
    <cellStyle name="Normal 2 10 19" xfId="172" xr:uid="{BA8B170E-077C-4B89-9237-3963A76DF01B}"/>
    <cellStyle name="Normal 2 10 2" xfId="173" xr:uid="{844F52B4-6316-4BEB-93A9-E9644EAEC405}"/>
    <cellStyle name="Normal 2 10 20" xfId="174" xr:uid="{A0329E88-8462-44D6-844C-F5B7379C354E}"/>
    <cellStyle name="Normal 2 10 21" xfId="175" xr:uid="{0BF175E0-7CBA-4395-A154-9A09B13DAFCE}"/>
    <cellStyle name="Normal 2 10 22" xfId="176" xr:uid="{48999779-706B-4837-A31D-43F310295D92}"/>
    <cellStyle name="Normal 2 10 23" xfId="177" xr:uid="{794F6535-2DA8-4E2E-8F61-94EAF2AC98D6}"/>
    <cellStyle name="Normal 2 10 3" xfId="178" xr:uid="{AB09DDC7-7160-4AC8-9C01-A56D7EF7364D}"/>
    <cellStyle name="Normal 2 10 4" xfId="179" xr:uid="{69231C3C-39A7-497F-AB80-F6F5C5FC6F31}"/>
    <cellStyle name="Normal 2 10 5" xfId="180" xr:uid="{6270E836-67F3-465A-A9AD-486B6B4DB1CA}"/>
    <cellStyle name="Normal 2 10 6" xfId="181" xr:uid="{39CAAF72-DD50-4F94-81AC-36A78124B6CC}"/>
    <cellStyle name="Normal 2 10 7" xfId="182" xr:uid="{3E6ECE0C-3D29-46D2-993E-ED79AC5A543B}"/>
    <cellStyle name="Normal 2 10 8" xfId="183" xr:uid="{7AFB1F61-000B-41A8-B25F-BA899B9D03DB}"/>
    <cellStyle name="Normal 2 10 9" xfId="184" xr:uid="{E55C2C84-432F-4DA7-9F26-0BF1AE549C6D}"/>
    <cellStyle name="Normal 2 11" xfId="185" xr:uid="{CD9A116F-E869-4A63-8E35-006835E29A36}"/>
    <cellStyle name="Normal 2 11 10" xfId="186" xr:uid="{9B7345E9-D812-458D-A3AF-AE6FF16007D6}"/>
    <cellStyle name="Normal 2 11 11" xfId="187" xr:uid="{5AD316E8-21B7-40DC-88E5-45288B9233D6}"/>
    <cellStyle name="Normal 2 11 12" xfId="188" xr:uid="{797AC236-80C9-4D72-BFDA-5D9A0FB8FC9E}"/>
    <cellStyle name="Normal 2 11 13" xfId="189" xr:uid="{5CFDC1EA-6BCF-491E-8614-33D5195DD1A8}"/>
    <cellStyle name="Normal 2 11 14" xfId="190" xr:uid="{1F9DCDF9-6152-41E3-B574-670F6A504657}"/>
    <cellStyle name="Normal 2 11 15" xfId="191" xr:uid="{A656B36F-A112-4040-9F1A-D0BE2E43447F}"/>
    <cellStyle name="Normal 2 11 16" xfId="192" xr:uid="{353DA6D4-4E55-4785-9FD0-38E1E84A536D}"/>
    <cellStyle name="Normal 2 11 17" xfId="193" xr:uid="{1A484DDC-1BFF-4291-9D6A-F238D507D5D1}"/>
    <cellStyle name="Normal 2 11 18" xfId="194" xr:uid="{AE954D37-AF20-4D3B-9070-54AC6FD0EDDD}"/>
    <cellStyle name="Normal 2 11 19" xfId="195" xr:uid="{FAF69573-0FC5-429E-9D46-5A1F5E4545B6}"/>
    <cellStyle name="Normal 2 11 2" xfId="196" xr:uid="{CE9FE35D-B091-4BFD-BD72-236A3AB58A2A}"/>
    <cellStyle name="Normal 2 11 20" xfId="197" xr:uid="{BB6FF131-1ADD-47C6-8811-88CC0EE2E2C8}"/>
    <cellStyle name="Normal 2 11 21" xfId="198" xr:uid="{16DA3B38-333B-43A1-B278-AAA0CF11AD6E}"/>
    <cellStyle name="Normal 2 11 22" xfId="199" xr:uid="{C13755AE-58FC-4713-9C7A-623CB6359CC5}"/>
    <cellStyle name="Normal 2 11 23" xfId="200" xr:uid="{B9F6F295-7D0D-402F-B1F3-5C57C53D88C5}"/>
    <cellStyle name="Normal 2 11 3" xfId="201" xr:uid="{A610F7A4-7898-42FE-BE76-425FEE1741FC}"/>
    <cellStyle name="Normal 2 11 4" xfId="202" xr:uid="{54AFB830-87D3-46AB-B80A-0A0DA8467C11}"/>
    <cellStyle name="Normal 2 11 5" xfId="203" xr:uid="{34235BE2-5BEB-47EF-ABAC-5924D2D4BCE8}"/>
    <cellStyle name="Normal 2 11 6" xfId="204" xr:uid="{B5BBEE0A-E920-4AF3-A908-C41364987042}"/>
    <cellStyle name="Normal 2 11 7" xfId="205" xr:uid="{D1B09912-41A2-4854-8E4A-D414CE2A9246}"/>
    <cellStyle name="Normal 2 11 8" xfId="206" xr:uid="{88435B3E-8C42-4C5E-A43C-360644FE6BA5}"/>
    <cellStyle name="Normal 2 11 9" xfId="207" xr:uid="{D7022C1C-1EDE-4CD6-A14D-C64713B26252}"/>
    <cellStyle name="Normal 2 12" xfId="208" xr:uid="{0FF53770-90C3-43AE-9906-A0D11E75F91D}"/>
    <cellStyle name="Normal 2 12 10" xfId="209" xr:uid="{AC5049B8-3DD6-49C7-8050-3718E53C86BD}"/>
    <cellStyle name="Normal 2 12 11" xfId="210" xr:uid="{48E81B23-CD1D-46C3-B984-4AD6649D79B0}"/>
    <cellStyle name="Normal 2 12 12" xfId="211" xr:uid="{7123A5D1-4C90-45A4-9286-0DCC850B06AB}"/>
    <cellStyle name="Normal 2 12 13" xfId="212" xr:uid="{8FC47FF1-8874-4988-BF7E-F71120356819}"/>
    <cellStyle name="Normal 2 12 14" xfId="213" xr:uid="{81D78F6E-FA52-4710-95E6-57D5AC2F457F}"/>
    <cellStyle name="Normal 2 12 15" xfId="214" xr:uid="{3C240CE7-53A7-4404-A71E-09D0D0D6CA23}"/>
    <cellStyle name="Normal 2 12 16" xfId="215" xr:uid="{98AB69C6-43C2-429E-8A0F-B30695472E8F}"/>
    <cellStyle name="Normal 2 12 17" xfId="216" xr:uid="{2E0CFD70-9E9D-4DB0-909D-714CF11DEB18}"/>
    <cellStyle name="Normal 2 12 18" xfId="217" xr:uid="{7867EA37-3A81-413C-8B61-1362141AFD6A}"/>
    <cellStyle name="Normal 2 12 19" xfId="218" xr:uid="{58D153C1-3A17-473D-92C8-B3E12B066FAC}"/>
    <cellStyle name="Normal 2 12 2" xfId="219" xr:uid="{FF517B9A-5396-41A9-BC91-7903EB30A88B}"/>
    <cellStyle name="Normal 2 12 20" xfId="220" xr:uid="{6746D5D7-9BBB-49E1-8690-5BF87E69FB17}"/>
    <cellStyle name="Normal 2 12 21" xfId="221" xr:uid="{D2BACB67-D4FA-409F-94FF-594F0F095BD1}"/>
    <cellStyle name="Normal 2 12 22" xfId="222" xr:uid="{3359AA72-C48B-4448-860F-580994AB29A6}"/>
    <cellStyle name="Normal 2 12 23" xfId="223" xr:uid="{3007A59B-7E6B-4C27-BE09-FA4DDC161E3C}"/>
    <cellStyle name="Normal 2 12 3" xfId="224" xr:uid="{C4928E90-8B2C-4DD9-B87E-F04EF1AD8CE8}"/>
    <cellStyle name="Normal 2 12 4" xfId="225" xr:uid="{34518485-B5C7-4045-BADF-E169E74C97AD}"/>
    <cellStyle name="Normal 2 12 5" xfId="226" xr:uid="{10F2F154-DFD0-4F5A-915F-168EABCA53D7}"/>
    <cellStyle name="Normal 2 12 6" xfId="227" xr:uid="{2BB9C08B-FC5F-4BCD-8B7F-397D9CCA3109}"/>
    <cellStyle name="Normal 2 12 7" xfId="228" xr:uid="{B5EE66E7-806E-4FAC-ABCB-17F8C29172D1}"/>
    <cellStyle name="Normal 2 12 8" xfId="229" xr:uid="{1B40B1F4-9B52-4189-AEE4-56227D10D302}"/>
    <cellStyle name="Normal 2 12 9" xfId="230" xr:uid="{EE69F176-BA6E-46D1-85AE-39192217E89C}"/>
    <cellStyle name="Normal 2 13" xfId="231" xr:uid="{0184F779-DC4F-4FFB-BBBB-01F39D1D74C7}"/>
    <cellStyle name="Normal 2 13 10" xfId="232" xr:uid="{AEC8C27D-8A9F-465E-AD9B-F6E83C7E2E8D}"/>
    <cellStyle name="Normal 2 13 11" xfId="233" xr:uid="{3B313637-4482-406B-B13F-673B616C6DBF}"/>
    <cellStyle name="Normal 2 13 12" xfId="234" xr:uid="{8A4C3AC9-010D-4444-B4A7-3A178A3D1452}"/>
    <cellStyle name="Normal 2 13 13" xfId="235" xr:uid="{380903A4-6A3E-41CB-B7A6-365E3FC0DD49}"/>
    <cellStyle name="Normal 2 13 14" xfId="236" xr:uid="{0EB826A7-3B7A-4626-8313-FDF27E002744}"/>
    <cellStyle name="Normal 2 13 15" xfId="237" xr:uid="{CF9871F3-1620-4411-84C5-35743901D5DC}"/>
    <cellStyle name="Normal 2 13 16" xfId="238" xr:uid="{0F3876E2-1DF5-4989-9586-4E3343DB09D0}"/>
    <cellStyle name="Normal 2 13 17" xfId="239" xr:uid="{8FA1134B-B2CD-46A1-A246-75088FD51EE7}"/>
    <cellStyle name="Normal 2 13 18" xfId="240" xr:uid="{10A6DD53-522D-46DC-9E27-72891250F075}"/>
    <cellStyle name="Normal 2 13 19" xfId="241" xr:uid="{A0739D3C-7EAB-40C5-8581-6DCA2D71632B}"/>
    <cellStyle name="Normal 2 13 2" xfId="242" xr:uid="{A96ABAFA-B1D8-4994-BED5-A5BBD594099D}"/>
    <cellStyle name="Normal 2 13 20" xfId="243" xr:uid="{5A3832BC-CACB-4C2A-88D8-E935136495C3}"/>
    <cellStyle name="Normal 2 13 21" xfId="244" xr:uid="{DB2BEBB3-7A91-4A6C-9F60-A75C598B44F1}"/>
    <cellStyle name="Normal 2 13 22" xfId="245" xr:uid="{FC2F8236-F7B1-45F6-88CC-514C7BFF69E9}"/>
    <cellStyle name="Normal 2 13 23" xfId="246" xr:uid="{C2B9494E-A298-4FF4-858D-07466016C459}"/>
    <cellStyle name="Normal 2 13 3" xfId="247" xr:uid="{FA5641DC-6ECD-4853-AC25-8C399737BF2E}"/>
    <cellStyle name="Normal 2 13 4" xfId="248" xr:uid="{775ECFCA-ABAD-4396-85C7-F35C62A71BF5}"/>
    <cellStyle name="Normal 2 13 5" xfId="249" xr:uid="{58E92000-FB1B-4FF9-A342-1CB64FE026BC}"/>
    <cellStyle name="Normal 2 13 6" xfId="250" xr:uid="{B168E100-F278-4599-9989-68AF67E8009A}"/>
    <cellStyle name="Normal 2 13 7" xfId="251" xr:uid="{C7FEDA68-7D94-4D47-8306-E68377860065}"/>
    <cellStyle name="Normal 2 13 8" xfId="252" xr:uid="{B6BD041D-4868-4815-9FBA-E0133BB861A0}"/>
    <cellStyle name="Normal 2 13 9" xfId="253" xr:uid="{7092CE6D-3534-4C8B-8F4F-C4BEE1432618}"/>
    <cellStyle name="Normal 2 14" xfId="254" xr:uid="{6D3D6C34-273B-447C-86B9-D0BFEFC8DCEA}"/>
    <cellStyle name="Normal 2 14 10" xfId="255" xr:uid="{03D4AF4D-7AFA-43A4-B5F9-71A98E27CC53}"/>
    <cellStyle name="Normal 2 14 11" xfId="256" xr:uid="{05494B08-A822-41AF-B438-0C95E62BC707}"/>
    <cellStyle name="Normal 2 14 12" xfId="257" xr:uid="{3EC97FB9-C757-4FA9-9AF5-1A4272E54808}"/>
    <cellStyle name="Normal 2 14 13" xfId="258" xr:uid="{B9E36129-EB4F-4474-9C6E-31CBDFD91E9A}"/>
    <cellStyle name="Normal 2 14 14" xfId="259" xr:uid="{9A69D231-675C-4B39-8901-030ACF2E6AE3}"/>
    <cellStyle name="Normal 2 14 15" xfId="260" xr:uid="{C3246F57-3A70-4A3E-B065-D80064B580B3}"/>
    <cellStyle name="Normal 2 14 16" xfId="261" xr:uid="{7476940C-AE1E-4EDF-A4FF-7DB8BEAFBD98}"/>
    <cellStyle name="Normal 2 14 17" xfId="262" xr:uid="{3773A3F8-4930-4459-A3F0-CC9481D41AF2}"/>
    <cellStyle name="Normal 2 14 18" xfId="263" xr:uid="{7C2431ED-9EC8-4CCA-BBCF-61BA588CBC29}"/>
    <cellStyle name="Normal 2 14 19" xfId="264" xr:uid="{F241BB6A-6191-48CC-9569-9CFAEF99762F}"/>
    <cellStyle name="Normal 2 14 2" xfId="265" xr:uid="{D3859D66-7534-41B2-8338-9C42021CFD13}"/>
    <cellStyle name="Normal 2 14 20" xfId="266" xr:uid="{5755916E-BC21-4571-A4EB-43BCDD0E470F}"/>
    <cellStyle name="Normal 2 14 21" xfId="267" xr:uid="{CBEC243E-E95D-4CB5-BD9F-406C646E45FE}"/>
    <cellStyle name="Normal 2 14 22" xfId="268" xr:uid="{1F8D6B13-40C2-43A8-B762-65A9CB41B46B}"/>
    <cellStyle name="Normal 2 14 23" xfId="269" xr:uid="{95456986-01B4-4712-AF18-DB16765BEE0C}"/>
    <cellStyle name="Normal 2 14 3" xfId="270" xr:uid="{B7093390-EE0E-4E3B-84F3-603A48237990}"/>
    <cellStyle name="Normal 2 14 4" xfId="271" xr:uid="{D3B7FF5F-8D2D-486B-BF14-26BA5ECD41F0}"/>
    <cellStyle name="Normal 2 14 5" xfId="272" xr:uid="{D98CECE3-C81F-4097-A261-5A826FD7FD3C}"/>
    <cellStyle name="Normal 2 14 6" xfId="273" xr:uid="{2CADD76C-182F-4E10-9E2E-E90BACE0F1E0}"/>
    <cellStyle name="Normal 2 14 7" xfId="274" xr:uid="{0766D5C2-886A-4D4D-BA3F-5E355DA8C650}"/>
    <cellStyle name="Normal 2 14 8" xfId="275" xr:uid="{D991BCF0-9792-47A9-8FE0-11E31512A55D}"/>
    <cellStyle name="Normal 2 14 9" xfId="276" xr:uid="{D3C75E73-3C34-4E7E-9B53-15D92FB783B8}"/>
    <cellStyle name="Normal 2 15" xfId="277" xr:uid="{08F50749-8EA3-4ABF-9267-FDB337D04D3A}"/>
    <cellStyle name="Normal 2 15 10" xfId="278" xr:uid="{59617358-7C7B-4479-B779-DAB860233633}"/>
    <cellStyle name="Normal 2 15 11" xfId="279" xr:uid="{59C5B9D1-608B-4476-82FF-9646FC576721}"/>
    <cellStyle name="Normal 2 15 12" xfId="280" xr:uid="{A5349B63-7CAA-462B-8CC1-D386ECBDD23C}"/>
    <cellStyle name="Normal 2 15 13" xfId="281" xr:uid="{6C3A253D-A953-4C8B-B759-988FE50D7429}"/>
    <cellStyle name="Normal 2 15 14" xfId="282" xr:uid="{7C6B6487-A14E-47FA-856D-349C8ABC8FBB}"/>
    <cellStyle name="Normal 2 15 15" xfId="283" xr:uid="{A896742C-2FD5-455D-B6AE-21A58865BB4C}"/>
    <cellStyle name="Normal 2 15 16" xfId="284" xr:uid="{55E93BF9-54EC-4EDA-82B1-B61F8420C2BF}"/>
    <cellStyle name="Normal 2 15 17" xfId="285" xr:uid="{86A41D8F-D1CA-4861-8F65-7F23EC0B5E2C}"/>
    <cellStyle name="Normal 2 15 18" xfId="286" xr:uid="{879BEB82-8FEE-4A38-8F67-BD39F031BB1C}"/>
    <cellStyle name="Normal 2 15 19" xfId="287" xr:uid="{7B4D7998-E27F-47F3-BCE5-436FFD63DD0B}"/>
    <cellStyle name="Normal 2 15 2" xfId="288" xr:uid="{8C289C11-011F-435C-9FFB-20B736920907}"/>
    <cellStyle name="Normal 2 15 20" xfId="289" xr:uid="{C3F98CD9-A373-4E45-9EFC-479CC7B995E1}"/>
    <cellStyle name="Normal 2 15 21" xfId="290" xr:uid="{A9B148A8-3FF1-4B59-96C5-5BCBCD096C61}"/>
    <cellStyle name="Normal 2 15 22" xfId="291" xr:uid="{CCEF30CA-ED5E-44EC-9B85-3C5213E3B1D0}"/>
    <cellStyle name="Normal 2 15 23" xfId="292" xr:uid="{B2291CB7-1AB4-4F02-8F70-45C12C5214CE}"/>
    <cellStyle name="Normal 2 15 3" xfId="293" xr:uid="{9A17AB7D-B64C-41F1-96AA-323256D5F388}"/>
    <cellStyle name="Normal 2 15 4" xfId="294" xr:uid="{DF205D26-EC37-49FC-8A5D-0636537285BB}"/>
    <cellStyle name="Normal 2 15 5" xfId="295" xr:uid="{5D26F223-53BE-4260-BF65-D38447AEAEDF}"/>
    <cellStyle name="Normal 2 15 6" xfId="296" xr:uid="{C4B8EEF9-BD8F-4632-AA5A-458927116817}"/>
    <cellStyle name="Normal 2 15 7" xfId="297" xr:uid="{4D14707D-29EB-44DB-B465-42ABB98075D1}"/>
    <cellStyle name="Normal 2 15 8" xfId="298" xr:uid="{4768862C-3F42-4E5A-BB8E-BB9CC1B3F3F5}"/>
    <cellStyle name="Normal 2 15 9" xfId="299" xr:uid="{2F834DB4-4847-4A18-9FF0-844744EC1440}"/>
    <cellStyle name="Normal 2 16" xfId="300" xr:uid="{FD71C3A5-091F-4D8B-BFB8-14E40A32D253}"/>
    <cellStyle name="Normal 2 16 10" xfId="301" xr:uid="{03C7815F-675B-4FB2-A781-391689A4FD33}"/>
    <cellStyle name="Normal 2 16 11" xfId="302" xr:uid="{B376BD1F-9DAA-451F-9FB1-C061413F0B85}"/>
    <cellStyle name="Normal 2 16 12" xfId="303" xr:uid="{DD5CA8DB-40D5-4E9B-B0D8-444FD6165F97}"/>
    <cellStyle name="Normal 2 16 13" xfId="304" xr:uid="{EC010C92-0F62-4C8A-9511-F508DDCA8F58}"/>
    <cellStyle name="Normal 2 16 14" xfId="305" xr:uid="{F66752BA-7887-4F9E-8A91-32EE685D7D36}"/>
    <cellStyle name="Normal 2 16 15" xfId="306" xr:uid="{B2999DFB-2322-4C4C-B403-12E9A1C34599}"/>
    <cellStyle name="Normal 2 16 16" xfId="307" xr:uid="{49F6726E-5048-4DCD-B1EE-2B2DF69F822E}"/>
    <cellStyle name="Normal 2 16 17" xfId="308" xr:uid="{7911BAC7-F1C0-4071-9F52-2E65AD9C64D0}"/>
    <cellStyle name="Normal 2 16 18" xfId="309" xr:uid="{FA3419F1-8220-4A9D-ADE6-F7121581EB4C}"/>
    <cellStyle name="Normal 2 16 19" xfId="310" xr:uid="{232649FF-25C3-4725-BAB0-89EFE34F3B2B}"/>
    <cellStyle name="Normal 2 16 2" xfId="311" xr:uid="{5F3D31A9-371F-42E0-B9CE-DC1B2E3767F3}"/>
    <cellStyle name="Normal 2 16 20" xfId="312" xr:uid="{D90D9CA0-419B-4B8B-8774-D500F1EB09DC}"/>
    <cellStyle name="Normal 2 16 21" xfId="313" xr:uid="{40CC48EB-1A22-4E18-9614-19719162A45C}"/>
    <cellStyle name="Normal 2 16 22" xfId="314" xr:uid="{829B608D-9A97-4666-89EC-D377395E1E8A}"/>
    <cellStyle name="Normal 2 16 23" xfId="315" xr:uid="{2AEA554C-26B5-4FC9-858B-40EDD7418F98}"/>
    <cellStyle name="Normal 2 16 3" xfId="316" xr:uid="{137F7D9B-7031-4386-A156-817C2643B3F5}"/>
    <cellStyle name="Normal 2 16 4" xfId="317" xr:uid="{8FC11FAC-63D3-45BA-9C7E-2A5E6BEC7C95}"/>
    <cellStyle name="Normal 2 16 5" xfId="318" xr:uid="{39F5AF42-56CF-4069-8CD4-4926BFA0999B}"/>
    <cellStyle name="Normal 2 16 6" xfId="319" xr:uid="{67AC6782-961C-428B-8106-A3026A1696EA}"/>
    <cellStyle name="Normal 2 16 7" xfId="320" xr:uid="{32546179-84C5-4F63-A531-7A7D223C7BC1}"/>
    <cellStyle name="Normal 2 16 8" xfId="321" xr:uid="{90E743E4-3E6D-47AB-8D33-CE92D2D58799}"/>
    <cellStyle name="Normal 2 16 9" xfId="322" xr:uid="{AA70679E-C485-4258-88B9-3030A3136324}"/>
    <cellStyle name="Normal 2 17" xfId="323" xr:uid="{49D90EE2-49D4-4986-98AE-BBC38FD5C4E8}"/>
    <cellStyle name="Normal 2 17 10" xfId="324" xr:uid="{60F44D92-A78D-45EF-ABE6-350D48521EB6}"/>
    <cellStyle name="Normal 2 17 11" xfId="325" xr:uid="{873B055C-3790-4BA6-B592-731FAEEE5507}"/>
    <cellStyle name="Normal 2 17 12" xfId="326" xr:uid="{A8B0BD4E-4C39-48F7-82BA-0ADA6C43F958}"/>
    <cellStyle name="Normal 2 17 13" xfId="327" xr:uid="{02096728-9573-4921-8F45-B0E42161FA01}"/>
    <cellStyle name="Normal 2 17 14" xfId="328" xr:uid="{74B746FF-4DB7-4855-B2F4-FE0BD68E53DB}"/>
    <cellStyle name="Normal 2 17 15" xfId="329" xr:uid="{04F398F7-E92F-45B0-87DA-ECE07856ABFE}"/>
    <cellStyle name="Normal 2 17 16" xfId="330" xr:uid="{A2E5841B-ADFC-4A02-8103-544648B27AC4}"/>
    <cellStyle name="Normal 2 17 17" xfId="331" xr:uid="{B2C67921-5AD7-4BC6-9551-51D499A4E69F}"/>
    <cellStyle name="Normal 2 17 18" xfId="332" xr:uid="{A4A8A127-7780-482E-A579-7626BCC3A2E2}"/>
    <cellStyle name="Normal 2 17 19" xfId="333" xr:uid="{32B8FD79-D0F5-4E5F-A307-EB6E65812E08}"/>
    <cellStyle name="Normal 2 17 2" xfId="334" xr:uid="{8EDF2648-099F-44DB-BC64-520F00474133}"/>
    <cellStyle name="Normal 2 17 20" xfId="335" xr:uid="{3A085A0E-5507-48EA-BC1D-483BF2C4678B}"/>
    <cellStyle name="Normal 2 17 21" xfId="336" xr:uid="{C3BEAF1E-BB77-43A6-812B-6A0ABFE3DAE5}"/>
    <cellStyle name="Normal 2 17 22" xfId="337" xr:uid="{E2D74394-467B-491B-B228-BE43059CC70D}"/>
    <cellStyle name="Normal 2 17 23" xfId="338" xr:uid="{0FFE540F-6435-4C14-8282-B93E1E26CF7E}"/>
    <cellStyle name="Normal 2 17 3" xfId="339" xr:uid="{73E44930-248A-41E3-A6A9-B733870886E9}"/>
    <cellStyle name="Normal 2 17 4" xfId="340" xr:uid="{5E5B8441-A534-41B7-BC24-0F0043F20276}"/>
    <cellStyle name="Normal 2 17 5" xfId="341" xr:uid="{638D8343-F87A-4D53-9B00-DD426BA31F89}"/>
    <cellStyle name="Normal 2 17 6" xfId="342" xr:uid="{90FDFA15-709E-4317-98B5-30B03015E270}"/>
    <cellStyle name="Normal 2 17 7" xfId="343" xr:uid="{76E97ADD-E5EE-41DB-84AB-5131ED0D1FB9}"/>
    <cellStyle name="Normal 2 17 8" xfId="344" xr:uid="{B7EACBAA-A938-4657-B614-ACE2F8CA85A0}"/>
    <cellStyle name="Normal 2 17 9" xfId="345" xr:uid="{361DCCC1-FD2D-4914-9677-10E348DAB151}"/>
    <cellStyle name="Normal 2 18" xfId="346" xr:uid="{DC06ABDC-0D54-46BF-BFF0-0A48277666D8}"/>
    <cellStyle name="Normal 2 18 10" xfId="347" xr:uid="{2825400A-55F2-4B62-B122-E47D53FCF217}"/>
    <cellStyle name="Normal 2 18 11" xfId="348" xr:uid="{C6512939-9EAF-449A-8858-BB072B526B9C}"/>
    <cellStyle name="Normal 2 18 12" xfId="349" xr:uid="{BB37CAEC-A668-4F5E-A9F6-6D68142E50B5}"/>
    <cellStyle name="Normal 2 18 13" xfId="350" xr:uid="{770C6059-9123-45EE-8002-03192D82AE74}"/>
    <cellStyle name="Normal 2 18 14" xfId="351" xr:uid="{AD6CAC57-2EA7-4077-8941-F14C6C03006F}"/>
    <cellStyle name="Normal 2 18 15" xfId="352" xr:uid="{F3F94EEB-D559-4382-A38C-F60689439D7E}"/>
    <cellStyle name="Normal 2 18 16" xfId="353" xr:uid="{A147C976-DA4C-4C0C-B7C7-F8DAD3333CE2}"/>
    <cellStyle name="Normal 2 18 17" xfId="354" xr:uid="{F703D80F-CF68-4A8B-9EF4-AC54C81DAA55}"/>
    <cellStyle name="Normal 2 18 18" xfId="355" xr:uid="{4B843BA1-B3EF-40AD-97DE-B86131D0710F}"/>
    <cellStyle name="Normal 2 18 19" xfId="356" xr:uid="{141F12D1-77C8-428E-87DD-67AF1A2D992C}"/>
    <cellStyle name="Normal 2 18 2" xfId="357" xr:uid="{B4B3BCED-5E4B-42ED-94EB-679B558565BF}"/>
    <cellStyle name="Normal 2 18 20" xfId="358" xr:uid="{E985A2EF-A5A3-46B9-A294-60334391BC58}"/>
    <cellStyle name="Normal 2 18 21" xfId="359" xr:uid="{AF4106D5-0B85-4AA5-9A9B-BB3D12E7F072}"/>
    <cellStyle name="Normal 2 18 22" xfId="360" xr:uid="{1A61555A-C611-4BD4-8611-C94A762397E6}"/>
    <cellStyle name="Normal 2 18 23" xfId="361" xr:uid="{AA13A827-E3A6-4611-81B6-2AC5D09437C2}"/>
    <cellStyle name="Normal 2 18 3" xfId="362" xr:uid="{60365472-BAAD-499E-8927-F801CD469A35}"/>
    <cellStyle name="Normal 2 18 4" xfId="363" xr:uid="{4560C76F-03AB-4E35-ABEB-C090BA547619}"/>
    <cellStyle name="Normal 2 18 5" xfId="364" xr:uid="{222E8A41-389E-45DE-B299-91CCD2D0B360}"/>
    <cellStyle name="Normal 2 18 6" xfId="365" xr:uid="{11801C33-72FC-4AA3-878D-65CCC1432011}"/>
    <cellStyle name="Normal 2 18 7" xfId="366" xr:uid="{7EE269D3-ECE8-489F-A23E-2DF659BB9266}"/>
    <cellStyle name="Normal 2 18 8" xfId="367" xr:uid="{D591840E-4FB5-43F6-878D-F6ADABB8F6A0}"/>
    <cellStyle name="Normal 2 18 9" xfId="368" xr:uid="{E75F5ADD-472D-4FF0-AC4F-F198AD3F31A3}"/>
    <cellStyle name="Normal 2 19" xfId="369" xr:uid="{51AD5DAA-88EA-46A4-A46A-A7E1B94D33E5}"/>
    <cellStyle name="Normal 2 19 10" xfId="370" xr:uid="{971CE002-BA12-4C33-915C-A47A7FDB8D27}"/>
    <cellStyle name="Normal 2 19 11" xfId="371" xr:uid="{229559F1-6E86-440D-A87B-8C2C41630235}"/>
    <cellStyle name="Normal 2 19 12" xfId="372" xr:uid="{FE82FACF-4B3D-4BD7-9D0F-4E1297A83DC8}"/>
    <cellStyle name="Normal 2 19 13" xfId="373" xr:uid="{1AB34CD2-1DD9-4ABD-9010-2C99B337DA13}"/>
    <cellStyle name="Normal 2 19 14" xfId="374" xr:uid="{082760A2-5AA6-4EB9-A44B-DDC4B6AB2B72}"/>
    <cellStyle name="Normal 2 19 15" xfId="375" xr:uid="{D9E38F03-6407-4B9C-8B1E-BFDBC816A7A8}"/>
    <cellStyle name="Normal 2 19 16" xfId="376" xr:uid="{9A7BD97B-9E10-4F6D-AAE9-7E200A195D5F}"/>
    <cellStyle name="Normal 2 19 17" xfId="377" xr:uid="{3C24B8EF-2B67-49E1-87A3-D99CF3BD8B3E}"/>
    <cellStyle name="Normal 2 19 18" xfId="378" xr:uid="{5D0CEA0C-3546-4BBB-8685-131D63746F2F}"/>
    <cellStyle name="Normal 2 19 19" xfId="379" xr:uid="{08DE2686-9F27-4083-99A7-683A67D61701}"/>
    <cellStyle name="Normal 2 19 2" xfId="380" xr:uid="{25502C47-5BF7-406E-8EA5-BFFC85487766}"/>
    <cellStyle name="Normal 2 19 20" xfId="381" xr:uid="{804A5D10-DE70-4BA0-8D78-1981265D54EA}"/>
    <cellStyle name="Normal 2 19 21" xfId="382" xr:uid="{5A001A88-5096-4268-8849-C61D85E2AB07}"/>
    <cellStyle name="Normal 2 19 22" xfId="383" xr:uid="{F510E4B1-1F28-44B4-B468-52E4402E583F}"/>
    <cellStyle name="Normal 2 19 23" xfId="384" xr:uid="{4BE39A10-0D42-4A2D-9D0C-0D15B2F89013}"/>
    <cellStyle name="Normal 2 19 3" xfId="385" xr:uid="{5A72642E-6D6F-4CD5-B9BE-9DF7BA6B29CB}"/>
    <cellStyle name="Normal 2 19 4" xfId="386" xr:uid="{3C1E63DB-8913-4F5B-9CEF-77058507284E}"/>
    <cellStyle name="Normal 2 19 5" xfId="387" xr:uid="{73EF9AAD-1A71-43C2-8B44-EFA9E263CF6F}"/>
    <cellStyle name="Normal 2 19 6" xfId="388" xr:uid="{00F33918-151F-4B12-AE8E-B86F1013399A}"/>
    <cellStyle name="Normal 2 19 7" xfId="389" xr:uid="{BCC178B0-64B7-4875-956C-9F476909C82A}"/>
    <cellStyle name="Normal 2 19 8" xfId="390" xr:uid="{F4AC338F-D103-4BF3-A644-979B9B77DD14}"/>
    <cellStyle name="Normal 2 19 9" xfId="391" xr:uid="{504AC642-EB02-4366-BCC3-77D363A7C2CF}"/>
    <cellStyle name="Normal 2 2" xfId="62" xr:uid="{5145306C-751A-47C6-80B7-E6887A130595}"/>
    <cellStyle name="Normal 2 2 2" xfId="393" xr:uid="{B74562F1-396B-4D79-8DCE-7D398CFC1AE8}"/>
    <cellStyle name="Normal 2 2 3" xfId="394" xr:uid="{CD884924-15DB-4612-87FE-C8748F14E189}"/>
    <cellStyle name="Normal 2 2 4" xfId="395" xr:uid="{DBC8454F-EA43-4EE8-8C05-14FA72757824}"/>
    <cellStyle name="Normal 2 2 5" xfId="392" xr:uid="{F01908C6-1BED-4790-953C-8353712B8B54}"/>
    <cellStyle name="Normal 2 20" xfId="396" xr:uid="{1EDE88F1-14B9-49BF-93FE-08A2BDEDB947}"/>
    <cellStyle name="Normal 2 20 10" xfId="397" xr:uid="{94B123CC-E485-4AF5-88D4-275DF17C319E}"/>
    <cellStyle name="Normal 2 20 11" xfId="398" xr:uid="{F2F7052E-110C-47B0-BB58-D506E45B8F3A}"/>
    <cellStyle name="Normal 2 20 12" xfId="399" xr:uid="{1051FD59-793A-47A4-B9BC-971DE4F0E50D}"/>
    <cellStyle name="Normal 2 20 13" xfId="400" xr:uid="{9F1B468A-BEB8-49A0-A234-BDA867FC3928}"/>
    <cellStyle name="Normal 2 20 14" xfId="401" xr:uid="{F4479BC9-EE33-46D1-8F08-3D8AF3E5A322}"/>
    <cellStyle name="Normal 2 20 15" xfId="402" xr:uid="{9445A28F-8B8E-4A1A-87F2-2202FC09D5AA}"/>
    <cellStyle name="Normal 2 20 16" xfId="403" xr:uid="{A1DCA0E4-7D10-4F68-BE2C-3B0E64D57A54}"/>
    <cellStyle name="Normal 2 20 17" xfId="404" xr:uid="{FAEDBE25-5818-4D3A-820C-162F21EB9CC5}"/>
    <cellStyle name="Normal 2 20 18" xfId="405" xr:uid="{2970836C-92C2-4E61-BC7C-1FCF4D28A310}"/>
    <cellStyle name="Normal 2 20 19" xfId="406" xr:uid="{37F754E2-EF83-4682-BB6D-B2D3283734AC}"/>
    <cellStyle name="Normal 2 20 2" xfId="407" xr:uid="{E518B4E5-E7E1-4FED-8C2A-23CD54EC5CCC}"/>
    <cellStyle name="Normal 2 20 20" xfId="408" xr:uid="{9A9A9394-F1D0-4BF2-BDC1-6A50CB5A2BEE}"/>
    <cellStyle name="Normal 2 20 21" xfId="409" xr:uid="{F0BB2F2F-0233-4CA2-B7D7-5C1B05BD5CC7}"/>
    <cellStyle name="Normal 2 20 22" xfId="410" xr:uid="{11496C31-1B5E-48F2-B561-1112F00FBABF}"/>
    <cellStyle name="Normal 2 20 23" xfId="411" xr:uid="{4ABB5740-9E07-46DE-AA1E-9B45FCC7B435}"/>
    <cellStyle name="Normal 2 20 3" xfId="412" xr:uid="{00F247BA-6BF4-4DA6-93F1-ACC7B9910653}"/>
    <cellStyle name="Normal 2 20 4" xfId="413" xr:uid="{40F12030-6DBF-432F-8E6C-90DE2D21E277}"/>
    <cellStyle name="Normal 2 20 5" xfId="414" xr:uid="{529B5E28-9889-4735-9E2D-F5493C01575A}"/>
    <cellStyle name="Normal 2 20 6" xfId="415" xr:uid="{8A0A9081-36C8-4AFD-B1E1-7C529FA1AD97}"/>
    <cellStyle name="Normal 2 20 7" xfId="416" xr:uid="{E56E266D-6EA1-4665-8ED1-5D86806DC4BE}"/>
    <cellStyle name="Normal 2 20 8" xfId="417" xr:uid="{88B28D8C-D3C9-4AA2-81CE-0745DFFEF3F7}"/>
    <cellStyle name="Normal 2 20 9" xfId="418" xr:uid="{D8B57CBF-E0B6-4E52-B2B9-DA1094A08C63}"/>
    <cellStyle name="Normal 2 21" xfId="419" xr:uid="{B7FB607A-48A8-463B-9404-A72A83A58F71}"/>
    <cellStyle name="Normal 2 21 10" xfId="420" xr:uid="{C0C9FB9F-8767-4B50-945C-C566D136B120}"/>
    <cellStyle name="Normal 2 21 11" xfId="421" xr:uid="{9E5CC523-78A1-4CF9-B73C-3EEDAEA49FDC}"/>
    <cellStyle name="Normal 2 21 12" xfId="422" xr:uid="{2D962F1B-8742-4B5B-91C4-E4960721BAFD}"/>
    <cellStyle name="Normal 2 21 13" xfId="423" xr:uid="{760A0EDC-A71D-42AF-A76C-DB775017280B}"/>
    <cellStyle name="Normal 2 21 14" xfId="424" xr:uid="{74E3B9A2-A8B3-4A10-8CD6-913DC5623EF2}"/>
    <cellStyle name="Normal 2 21 15" xfId="425" xr:uid="{10D06EC5-0C39-4539-989D-58CACB0FF410}"/>
    <cellStyle name="Normal 2 21 16" xfId="426" xr:uid="{A4F30F81-B815-46A3-AA6E-BA29B07F7FEC}"/>
    <cellStyle name="Normal 2 21 17" xfId="427" xr:uid="{F3D30ECC-4147-43E7-A60C-38335B5DA3C6}"/>
    <cellStyle name="Normal 2 21 18" xfId="428" xr:uid="{41CF9DA0-CC25-468F-A1D1-6CF1DEDE8145}"/>
    <cellStyle name="Normal 2 21 19" xfId="429" xr:uid="{A457D07D-1907-4754-A7FB-A3F6531F72DD}"/>
    <cellStyle name="Normal 2 21 2" xfId="430" xr:uid="{AD178CA4-19E1-4099-B3C3-173EBFF090C6}"/>
    <cellStyle name="Normal 2 21 20" xfId="431" xr:uid="{5BBAB0A8-4EE3-436C-813D-999EADE934B5}"/>
    <cellStyle name="Normal 2 21 21" xfId="432" xr:uid="{D2321186-9197-4044-92D4-9213C200B035}"/>
    <cellStyle name="Normal 2 21 22" xfId="433" xr:uid="{3ACDD1FD-5743-48F9-AE7E-EF2F02960FE8}"/>
    <cellStyle name="Normal 2 21 23" xfId="434" xr:uid="{78A4EDAB-510C-4A51-9F8D-286E3DE735EE}"/>
    <cellStyle name="Normal 2 21 3" xfId="435" xr:uid="{753AE839-DE8B-48C5-8B95-93A2422DD781}"/>
    <cellStyle name="Normal 2 21 4" xfId="436" xr:uid="{34875552-1953-4302-8815-677B8EB95570}"/>
    <cellStyle name="Normal 2 21 5" xfId="437" xr:uid="{B085BE77-30FC-48C6-9F20-29E95A22D4B3}"/>
    <cellStyle name="Normal 2 21 6" xfId="438" xr:uid="{A8591F52-0827-40DE-A6CC-A804E3332E2B}"/>
    <cellStyle name="Normal 2 21 7" xfId="439" xr:uid="{85EAC303-33CB-4EA5-BC1F-FC862CF7DACD}"/>
    <cellStyle name="Normal 2 21 8" xfId="440" xr:uid="{8EE8574F-20B2-445B-984E-65BBE2B43339}"/>
    <cellStyle name="Normal 2 21 9" xfId="441" xr:uid="{E230FF55-AD60-41E6-A492-371CFF6C1B7E}"/>
    <cellStyle name="Normal 2 22" xfId="442" xr:uid="{B1057CD3-7236-43F0-BB91-829BD32C0072}"/>
    <cellStyle name="Normal 2 22 10" xfId="443" xr:uid="{4CED5562-542B-4C30-9EF8-D5B69C1527BE}"/>
    <cellStyle name="Normal 2 22 11" xfId="444" xr:uid="{DB2744C3-71E6-452E-8EAF-8E4C57333C71}"/>
    <cellStyle name="Normal 2 22 12" xfId="445" xr:uid="{F6E51BAF-2AF4-4467-A540-EC67FD952EDA}"/>
    <cellStyle name="Normal 2 22 13" xfId="446" xr:uid="{BB5F0AAC-72B9-475D-BE6F-4F6EA8A97232}"/>
    <cellStyle name="Normal 2 22 14" xfId="447" xr:uid="{5624090F-B696-44BA-B7D2-D18B6B47140A}"/>
    <cellStyle name="Normal 2 22 15" xfId="448" xr:uid="{263C9C32-4E61-4F0D-99D7-AC9BA9A75C34}"/>
    <cellStyle name="Normal 2 22 16" xfId="449" xr:uid="{C2250122-CE7D-4850-8DD4-386500A6FE2E}"/>
    <cellStyle name="Normal 2 22 17" xfId="450" xr:uid="{8757979F-AB7F-4022-82D9-B17FE73BAEB1}"/>
    <cellStyle name="Normal 2 22 18" xfId="451" xr:uid="{8DE60763-37EF-461A-BFBB-608179C80DD6}"/>
    <cellStyle name="Normal 2 22 19" xfId="452" xr:uid="{1D7CFC53-B3BC-406E-B2B2-D62246761002}"/>
    <cellStyle name="Normal 2 22 2" xfId="453" xr:uid="{32E2C922-D2BA-426B-916D-4C70A778851C}"/>
    <cellStyle name="Normal 2 22 20" xfId="454" xr:uid="{0A4A9331-8BDC-459F-B463-A0551214AED8}"/>
    <cellStyle name="Normal 2 22 21" xfId="455" xr:uid="{9E96BCD2-0697-4163-BCAC-9B0804E50651}"/>
    <cellStyle name="Normal 2 22 22" xfId="456" xr:uid="{A1392919-8767-430B-84CC-B9483E0F2661}"/>
    <cellStyle name="Normal 2 22 23" xfId="457" xr:uid="{8840BF9D-959A-4455-A7FB-3FC80EF5FF9A}"/>
    <cellStyle name="Normal 2 22 3" xfId="458" xr:uid="{3C2661D8-3C86-41DE-83C0-B7FB87E7A3C1}"/>
    <cellStyle name="Normal 2 22 4" xfId="459" xr:uid="{8DA862DF-71A6-4640-B3C4-ED804C730D10}"/>
    <cellStyle name="Normal 2 22 5" xfId="460" xr:uid="{94AB6234-09D0-4BE8-BC78-3BFEC3DA962D}"/>
    <cellStyle name="Normal 2 22 6" xfId="461" xr:uid="{EB83E973-9DAA-4C50-8951-03506BA7402D}"/>
    <cellStyle name="Normal 2 22 7" xfId="462" xr:uid="{6193D69F-6C3C-47EA-A8F7-1866A21F40E3}"/>
    <cellStyle name="Normal 2 22 8" xfId="463" xr:uid="{46B862A3-1DC8-46E4-A34C-394DFC96B524}"/>
    <cellStyle name="Normal 2 22 9" xfId="464" xr:uid="{A33653BF-5A2D-4D5C-8AC9-3186EC3C0098}"/>
    <cellStyle name="Normal 2 23" xfId="465" xr:uid="{CDEC4701-EBA4-4C28-83C4-E6706908C11B}"/>
    <cellStyle name="Normal 2 23 10" xfId="466" xr:uid="{F7473B8A-711C-46A5-B10C-11C7D80D11B6}"/>
    <cellStyle name="Normal 2 23 11" xfId="467" xr:uid="{7898BC4C-F882-443F-BD01-07B2696218B0}"/>
    <cellStyle name="Normal 2 23 12" xfId="468" xr:uid="{CCDE60BA-5B45-46E5-AA3B-F30BDB1BC6C7}"/>
    <cellStyle name="Normal 2 23 13" xfId="469" xr:uid="{695B7E06-978F-4B52-A92A-177EB76A9EB0}"/>
    <cellStyle name="Normal 2 23 14" xfId="470" xr:uid="{1A6A0C6E-1B7A-4DE6-9DBF-9D6DF7B144FD}"/>
    <cellStyle name="Normal 2 23 15" xfId="471" xr:uid="{A0FD068E-11BF-482A-8F59-37CEFE618BC2}"/>
    <cellStyle name="Normal 2 23 16" xfId="472" xr:uid="{0C29DCB6-592B-4223-896E-D9B34082033F}"/>
    <cellStyle name="Normal 2 23 17" xfId="473" xr:uid="{95E7CCAC-52BD-4A5F-AA5B-1EEB6C9725D3}"/>
    <cellStyle name="Normal 2 23 18" xfId="474" xr:uid="{CB9DFB09-2B30-4D1C-A92A-F2FF86BC9B37}"/>
    <cellStyle name="Normal 2 23 19" xfId="475" xr:uid="{3660A7D5-212E-4F0B-A08C-9864DCF13C35}"/>
    <cellStyle name="Normal 2 23 2" xfId="476" xr:uid="{C91F1FDC-59DE-4B0D-8092-BD1FDECFE33A}"/>
    <cellStyle name="Normal 2 23 20" xfId="477" xr:uid="{9ED66C4D-B454-4040-9BEE-16BFBAF0E1BA}"/>
    <cellStyle name="Normal 2 23 21" xfId="478" xr:uid="{1B8F4606-6909-4576-89E1-69BF435352AB}"/>
    <cellStyle name="Normal 2 23 22" xfId="479" xr:uid="{D0771DCA-1B19-49E9-9439-EEC04ACD9A6B}"/>
    <cellStyle name="Normal 2 23 23" xfId="480" xr:uid="{409A51E3-0A8A-44B0-9412-52C0ABB2A333}"/>
    <cellStyle name="Normal 2 23 3" xfId="481" xr:uid="{A8B5C64C-C8BC-4D67-AD33-C3A90C425A3C}"/>
    <cellStyle name="Normal 2 23 4" xfId="482" xr:uid="{D8EA6AE4-9186-4C00-937A-37BB542427EB}"/>
    <cellStyle name="Normal 2 23 5" xfId="483" xr:uid="{00A51C79-1C16-444A-891A-57E4C824EF94}"/>
    <cellStyle name="Normal 2 23 6" xfId="484" xr:uid="{37C8E665-B19C-4D1A-A47D-2413C416F82E}"/>
    <cellStyle name="Normal 2 23 7" xfId="485" xr:uid="{F8CE273B-4B6F-498F-8063-1878C2702A8D}"/>
    <cellStyle name="Normal 2 23 8" xfId="486" xr:uid="{66504C8A-3B7A-4B32-8E72-4DF63C77F9BD}"/>
    <cellStyle name="Normal 2 23 9" xfId="487" xr:uid="{5C217973-409D-46B1-89B5-F99083381D3D}"/>
    <cellStyle name="Normal 2 24" xfId="488" xr:uid="{D86F4153-16FB-47DB-80D1-551409953160}"/>
    <cellStyle name="Normal 2 24 10" xfId="489" xr:uid="{71542735-7090-4E52-9DD0-0CCEEF2E1E16}"/>
    <cellStyle name="Normal 2 24 11" xfId="490" xr:uid="{044D9C54-B3A4-49B0-9078-213BB15B4957}"/>
    <cellStyle name="Normal 2 24 12" xfId="491" xr:uid="{BF3F2AE3-5434-4DFF-B3C7-003175C62DFE}"/>
    <cellStyle name="Normal 2 24 13" xfId="492" xr:uid="{F54104F8-EF27-4EBA-A9E0-F81713916944}"/>
    <cellStyle name="Normal 2 24 14" xfId="493" xr:uid="{5F37D83A-CF96-4B5E-A649-B2D6DE196EA6}"/>
    <cellStyle name="Normal 2 24 15" xfId="494" xr:uid="{334AACA9-86F2-449E-80A4-E78E79C2A3F4}"/>
    <cellStyle name="Normal 2 24 16" xfId="495" xr:uid="{AA6D0804-F3EA-4263-821B-258BD2A5BF5B}"/>
    <cellStyle name="Normal 2 24 17" xfId="496" xr:uid="{DD8B3488-971D-4072-A5EA-5D471E6BFE5A}"/>
    <cellStyle name="Normal 2 24 18" xfId="497" xr:uid="{0C444D73-9EBF-4E88-9AD7-2CC970D440D4}"/>
    <cellStyle name="Normal 2 24 19" xfId="498" xr:uid="{0913AF86-7E4E-4A08-BF13-A5EABAF3C68B}"/>
    <cellStyle name="Normal 2 24 2" xfId="499" xr:uid="{C6CC84C2-9C59-4F7E-B45A-AA5F776C989F}"/>
    <cellStyle name="Normal 2 24 20" xfId="500" xr:uid="{4BB2EC54-E69A-4E88-8342-988E10102D8C}"/>
    <cellStyle name="Normal 2 24 21" xfId="501" xr:uid="{C20F8516-549A-44B1-ACDA-A540085AA8D9}"/>
    <cellStyle name="Normal 2 24 22" xfId="502" xr:uid="{F6C93F52-4455-4E49-93A4-F9872979674D}"/>
    <cellStyle name="Normal 2 24 23" xfId="503" xr:uid="{F32C1DC2-9F94-4291-B9B9-8A6BB28E43AC}"/>
    <cellStyle name="Normal 2 24 3" xfId="504" xr:uid="{F88DB243-C8B0-4458-A49A-E5512C1DEB6A}"/>
    <cellStyle name="Normal 2 24 4" xfId="505" xr:uid="{1741D1D0-031C-43AB-BA68-3C6ACE300E0F}"/>
    <cellStyle name="Normal 2 24 5" xfId="506" xr:uid="{BF2EBA39-A7FE-44BC-A817-7403AF16F585}"/>
    <cellStyle name="Normal 2 24 6" xfId="507" xr:uid="{374774A7-0FF6-4831-ADC8-B1EC1041671E}"/>
    <cellStyle name="Normal 2 24 7" xfId="508" xr:uid="{2C6D7789-B550-4BA4-B7ED-023211B27BB3}"/>
    <cellStyle name="Normal 2 24 8" xfId="509" xr:uid="{F2A3EF38-B050-4988-AACE-16E9F228FF53}"/>
    <cellStyle name="Normal 2 24 9" xfId="510" xr:uid="{FDF1238B-5865-4374-9D23-A9879AB89FA1}"/>
    <cellStyle name="Normal 2 25" xfId="511" xr:uid="{154767D1-8CC3-4909-8417-6E8B913FA508}"/>
    <cellStyle name="Normal 2 25 10" xfId="512" xr:uid="{013F2093-F913-4C63-B272-DBF649EFE040}"/>
    <cellStyle name="Normal 2 25 11" xfId="513" xr:uid="{C4D54C41-D924-4899-A744-3620FDBA345B}"/>
    <cellStyle name="Normal 2 25 12" xfId="514" xr:uid="{D635596F-6A47-4D8A-B2C3-11FB01375B70}"/>
    <cellStyle name="Normal 2 25 13" xfId="515" xr:uid="{CEF25955-2FF4-4972-A6E5-9755BCE7935A}"/>
    <cellStyle name="Normal 2 25 14" xfId="516" xr:uid="{19936ADF-2DA7-4313-9CB9-942744951BB5}"/>
    <cellStyle name="Normal 2 25 15" xfId="517" xr:uid="{A4A361DE-547E-4ED9-A6E0-4FB9423DCBE2}"/>
    <cellStyle name="Normal 2 25 16" xfId="518" xr:uid="{CD6A8822-D47F-42A9-A570-40F4CDD27B27}"/>
    <cellStyle name="Normal 2 25 17" xfId="519" xr:uid="{35027444-5356-4E48-A4FA-AAFCCDC90CC1}"/>
    <cellStyle name="Normal 2 25 18" xfId="520" xr:uid="{0AF19331-BB83-4117-8D2E-784B20782887}"/>
    <cellStyle name="Normal 2 25 19" xfId="521" xr:uid="{DD42277C-5401-4704-A7B2-2A1DB44B1C29}"/>
    <cellStyle name="Normal 2 25 2" xfId="522" xr:uid="{7628EBE0-0EA6-4267-9DC9-DAA2A2E19784}"/>
    <cellStyle name="Normal 2 25 20" xfId="523" xr:uid="{1FD0CD4D-AC77-4119-B741-15BA895A6F25}"/>
    <cellStyle name="Normal 2 25 21" xfId="524" xr:uid="{BDC0C49C-15A4-4232-86E9-838D5FC9D043}"/>
    <cellStyle name="Normal 2 25 22" xfId="525" xr:uid="{B6858D0E-8566-40BD-9236-5289C056B5B4}"/>
    <cellStyle name="Normal 2 25 23" xfId="526" xr:uid="{3381DF9B-7318-419F-8A3B-FE0540EC33E2}"/>
    <cellStyle name="Normal 2 25 3" xfId="527" xr:uid="{D3C380BA-C657-424A-B635-BD2F73C81E00}"/>
    <cellStyle name="Normal 2 25 4" xfId="528" xr:uid="{35FF5AAC-8F8D-456E-8E01-0895156F1B7D}"/>
    <cellStyle name="Normal 2 25 5" xfId="529" xr:uid="{F6B618ED-6260-42A7-9BE8-C3632C6534C0}"/>
    <cellStyle name="Normal 2 25 6" xfId="530" xr:uid="{BB1AD7B3-C0A0-4BDD-AB74-C328AFD50278}"/>
    <cellStyle name="Normal 2 25 7" xfId="531" xr:uid="{1AFE2C52-8A4C-4A07-9FF7-8A2B1B7A75DD}"/>
    <cellStyle name="Normal 2 25 8" xfId="532" xr:uid="{BEF69F6F-9D61-406F-8D97-58AC078C8BAF}"/>
    <cellStyle name="Normal 2 25 9" xfId="533" xr:uid="{8101C254-34FB-447B-99C6-1DC7306751DE}"/>
    <cellStyle name="Normal 2 26" xfId="534" xr:uid="{E370A28F-609C-46A0-AA8A-89A542C737B1}"/>
    <cellStyle name="Normal 2 26 10" xfId="535" xr:uid="{2B0EE1B9-2C3C-48CF-AD40-28719D945039}"/>
    <cellStyle name="Normal 2 26 11" xfId="536" xr:uid="{9129D4C4-53EE-4A7C-A24B-97994E021B9D}"/>
    <cellStyle name="Normal 2 26 12" xfId="537" xr:uid="{7E0F4EAC-AA5E-4DC6-B9BE-97DC6B3C4F8F}"/>
    <cellStyle name="Normal 2 26 13" xfId="538" xr:uid="{77637C37-E235-4FFD-ADA0-282B971CFE6B}"/>
    <cellStyle name="Normal 2 26 14" xfId="539" xr:uid="{3B36B02B-5D24-4728-8163-DAD2727920E7}"/>
    <cellStyle name="Normal 2 26 15" xfId="540" xr:uid="{E880AFCB-A034-4835-935E-3FA5D4F3241A}"/>
    <cellStyle name="Normal 2 26 16" xfId="541" xr:uid="{4D060531-B551-473A-B3A0-F59603453A94}"/>
    <cellStyle name="Normal 2 26 17" xfId="542" xr:uid="{97FAE555-1E68-4775-BCD8-E54722B0DBF0}"/>
    <cellStyle name="Normal 2 26 18" xfId="543" xr:uid="{EC89D288-76A0-4ACA-AAEE-01453D577877}"/>
    <cellStyle name="Normal 2 26 19" xfId="544" xr:uid="{E8ED6371-DF36-439E-8C0F-056B3ACA63A5}"/>
    <cellStyle name="Normal 2 26 2" xfId="545" xr:uid="{22D2E951-F069-4C0B-991E-846252A591DA}"/>
    <cellStyle name="Normal 2 26 20" xfId="546" xr:uid="{D2EECFAB-7F49-45E0-B34A-F4229F584FA5}"/>
    <cellStyle name="Normal 2 26 21" xfId="547" xr:uid="{145E9FF7-4E4B-439A-B7F2-90DE8DFE1CB6}"/>
    <cellStyle name="Normal 2 26 22" xfId="548" xr:uid="{07F9782F-CA60-4D9F-897B-D78431BADA0F}"/>
    <cellStyle name="Normal 2 26 23" xfId="549" xr:uid="{12FFEC50-08F3-45B3-BC4F-75391E16B113}"/>
    <cellStyle name="Normal 2 26 3" xfId="550" xr:uid="{B4F9849D-BE02-4A67-90BB-00C675E7274F}"/>
    <cellStyle name="Normal 2 26 4" xfId="551" xr:uid="{D200C598-E433-4B50-BE41-4153AB5C9D78}"/>
    <cellStyle name="Normal 2 26 5" xfId="552" xr:uid="{02825AD4-98BE-4919-A85B-66901EADBEEA}"/>
    <cellStyle name="Normal 2 26 6" xfId="553" xr:uid="{277A41F0-ED67-4C3F-A951-B497061E1048}"/>
    <cellStyle name="Normal 2 26 7" xfId="554" xr:uid="{378A58EF-99D1-4CC8-9307-D99A7FCC6B42}"/>
    <cellStyle name="Normal 2 26 8" xfId="555" xr:uid="{CC57BB28-A7EE-45EB-891F-B4877997DD04}"/>
    <cellStyle name="Normal 2 26 9" xfId="556" xr:uid="{E0D325C7-2F4E-4A64-9241-A50F999E7597}"/>
    <cellStyle name="Normal 2 27" xfId="557" xr:uid="{112E0076-9357-408E-B8A2-C6536B4E4F47}"/>
    <cellStyle name="Normal 2 27 10" xfId="558" xr:uid="{98DACEB1-E239-4F40-B77E-A5C508F2167D}"/>
    <cellStyle name="Normal 2 27 11" xfId="559" xr:uid="{9CB9589E-88BE-4646-9A5C-D644BEB3B9B8}"/>
    <cellStyle name="Normal 2 27 12" xfId="560" xr:uid="{F2F69081-1C89-44E9-89BA-AB3BF52377A5}"/>
    <cellStyle name="Normal 2 27 13" xfId="561" xr:uid="{3D7A18BD-5C48-4AC1-B3B5-858D0136EE6A}"/>
    <cellStyle name="Normal 2 27 14" xfId="562" xr:uid="{EC1BCEC3-767F-43BC-9467-CDF24689E1DB}"/>
    <cellStyle name="Normal 2 27 15" xfId="563" xr:uid="{96021511-631F-48B0-ABBB-63385D8EDB7A}"/>
    <cellStyle name="Normal 2 27 16" xfId="564" xr:uid="{28D0ABFC-4E86-4CFE-9A7F-407F1B92DFD5}"/>
    <cellStyle name="Normal 2 27 17" xfId="565" xr:uid="{B2374DC6-628E-495A-AB6E-18C1D1DAB26C}"/>
    <cellStyle name="Normal 2 27 18" xfId="566" xr:uid="{47C42A92-D6EA-4138-AEC9-3A95471255EC}"/>
    <cellStyle name="Normal 2 27 19" xfId="567" xr:uid="{95F7A03B-9C3B-4D84-8683-B03E8F67FCBE}"/>
    <cellStyle name="Normal 2 27 2" xfId="568" xr:uid="{46FA6C9D-9A3B-448D-AE22-3A94657E9239}"/>
    <cellStyle name="Normal 2 27 20" xfId="569" xr:uid="{E3BEE9B5-37A3-4DEF-AB94-F106417AE584}"/>
    <cellStyle name="Normal 2 27 21" xfId="570" xr:uid="{EE008903-0B4C-4AF8-9B58-2AA5D0E3A6DD}"/>
    <cellStyle name="Normal 2 27 22" xfId="571" xr:uid="{716F1AD3-3803-4F52-9369-049B04359C86}"/>
    <cellStyle name="Normal 2 27 23" xfId="572" xr:uid="{CC887D6E-D662-4631-BCC6-5B8F2138D4F1}"/>
    <cellStyle name="Normal 2 27 3" xfId="573" xr:uid="{10950523-A88C-4068-AED9-EBCE2D364F2E}"/>
    <cellStyle name="Normal 2 27 4" xfId="574" xr:uid="{154333C5-AA44-4EB6-AD88-866786022DA9}"/>
    <cellStyle name="Normal 2 27 5" xfId="575" xr:uid="{E9509063-4731-4314-9A87-A0ACD75A3E81}"/>
    <cellStyle name="Normal 2 27 6" xfId="576" xr:uid="{6FDCB1D0-FACD-4892-9845-2713EE12A80B}"/>
    <cellStyle name="Normal 2 27 7" xfId="577" xr:uid="{8B957071-874F-4575-85DB-94E5EEBD3C17}"/>
    <cellStyle name="Normal 2 27 8" xfId="578" xr:uid="{D0C8AA48-1552-4763-9002-510C0978C450}"/>
    <cellStyle name="Normal 2 27 9" xfId="579" xr:uid="{8C84FC90-D9DF-44D4-83B3-F457289B2099}"/>
    <cellStyle name="Normal 2 28" xfId="580" xr:uid="{08A8A0A1-BEE2-4BD1-8D95-0B79B05263B6}"/>
    <cellStyle name="Normal 2 28 10" xfId="581" xr:uid="{5B6F8C4C-2724-4253-BD0D-18C0B405516E}"/>
    <cellStyle name="Normal 2 28 11" xfId="582" xr:uid="{E25C17A7-0A37-4A50-98F8-D5DEA6CB1CD8}"/>
    <cellStyle name="Normal 2 28 12" xfId="583" xr:uid="{82822EF8-A3DB-418A-A9ED-4CEE8A189670}"/>
    <cellStyle name="Normal 2 28 13" xfId="584" xr:uid="{0FFA2B66-0D18-4785-BBF5-A5E4BBCA56D6}"/>
    <cellStyle name="Normal 2 28 14" xfId="585" xr:uid="{21F8F474-4B2B-4136-94D3-E5A34BB092CF}"/>
    <cellStyle name="Normal 2 28 15" xfId="586" xr:uid="{B435F4CA-3462-4E87-8595-7324106D6125}"/>
    <cellStyle name="Normal 2 28 16" xfId="587" xr:uid="{115178A6-0106-4B10-8B7C-42A9623BCDBB}"/>
    <cellStyle name="Normal 2 28 17" xfId="588" xr:uid="{DA8C0191-FA83-4867-A413-A6D168092570}"/>
    <cellStyle name="Normal 2 28 18" xfId="589" xr:uid="{E668DC7C-C748-4E81-8138-6AB8428FE469}"/>
    <cellStyle name="Normal 2 28 19" xfId="590" xr:uid="{94CBC950-582D-4703-BF5A-765A8AE38768}"/>
    <cellStyle name="Normal 2 28 2" xfId="591" xr:uid="{C85017F5-B659-4257-A268-1A697DF82ADC}"/>
    <cellStyle name="Normal 2 28 20" xfId="592" xr:uid="{0555BA32-9065-414F-AC70-22816BAFDA4D}"/>
    <cellStyle name="Normal 2 28 21" xfId="593" xr:uid="{F927C17F-F713-472A-86F6-7A1DE43A39DD}"/>
    <cellStyle name="Normal 2 28 22" xfId="594" xr:uid="{C3A7A5B7-A143-4101-A9C7-0532A49C35DE}"/>
    <cellStyle name="Normal 2 28 23" xfId="595" xr:uid="{DA228FE2-946B-4074-B5BE-38344E785286}"/>
    <cellStyle name="Normal 2 28 3" xfId="596" xr:uid="{D174D4CE-92D8-4F10-961A-F34F9B5DC07B}"/>
    <cellStyle name="Normal 2 28 4" xfId="597" xr:uid="{A2E47D27-212F-441A-A4F9-3F15CE9E61EE}"/>
    <cellStyle name="Normal 2 28 5" xfId="598" xr:uid="{E2A31B1B-3F28-46D0-87E6-085876926DA4}"/>
    <cellStyle name="Normal 2 28 6" xfId="599" xr:uid="{B575D3A2-F591-4C14-84AD-026A07B44517}"/>
    <cellStyle name="Normal 2 28 7" xfId="600" xr:uid="{EED71465-CA69-42C5-86AB-F660FDCB9545}"/>
    <cellStyle name="Normal 2 28 8" xfId="601" xr:uid="{69BB4ED2-C4AB-410E-839A-615FE18313E4}"/>
    <cellStyle name="Normal 2 28 9" xfId="602" xr:uid="{9BB70AAE-0C84-4977-88C2-B0C14F1DA94A}"/>
    <cellStyle name="Normal 2 29" xfId="603" xr:uid="{F413151C-7E45-4087-A262-9422099ECA8F}"/>
    <cellStyle name="Normal 2 29 10" xfId="604" xr:uid="{A859E3FD-F05C-481E-8BA2-09D1BD60FCC3}"/>
    <cellStyle name="Normal 2 29 11" xfId="605" xr:uid="{6C1C7B5B-9F48-47C2-9200-D38E905BFEE1}"/>
    <cellStyle name="Normal 2 29 12" xfId="606" xr:uid="{7436EA87-3C1A-41AB-BF92-C1DD289FAF2B}"/>
    <cellStyle name="Normal 2 29 13" xfId="607" xr:uid="{CC0B4F3A-08B2-422A-B036-5B60979F4BC8}"/>
    <cellStyle name="Normal 2 29 14" xfId="608" xr:uid="{1028DCEB-321F-4353-8B62-85EB1FF85377}"/>
    <cellStyle name="Normal 2 29 15" xfId="609" xr:uid="{48EA1E68-8566-4B67-88CB-BB24AC4352BE}"/>
    <cellStyle name="Normal 2 29 16" xfId="610" xr:uid="{FFC05010-8F3A-4B07-8E7B-B1EF8096543D}"/>
    <cellStyle name="Normal 2 29 17" xfId="611" xr:uid="{ED5D6813-2103-46A6-82B9-AF64B570A2E3}"/>
    <cellStyle name="Normal 2 29 18" xfId="612" xr:uid="{B47CE10E-21B6-4BAA-A1B0-115BC5511933}"/>
    <cellStyle name="Normal 2 29 19" xfId="613" xr:uid="{5AD0D949-39E6-4BD8-A16B-E64AD7A0407B}"/>
    <cellStyle name="Normal 2 29 2" xfId="614" xr:uid="{6F0644F1-9B23-42AF-8C03-A8D3AC4228E3}"/>
    <cellStyle name="Normal 2 29 20" xfId="615" xr:uid="{ED66F4C1-E3A7-49D4-85B7-8B4628152746}"/>
    <cellStyle name="Normal 2 29 21" xfId="616" xr:uid="{BF5259B3-45C6-4140-9A16-3285A36EC899}"/>
    <cellStyle name="Normal 2 29 22" xfId="617" xr:uid="{877459E8-1109-4729-B5D8-28756938164F}"/>
    <cellStyle name="Normal 2 29 23" xfId="618" xr:uid="{E0BB939A-90F3-43B3-9825-0A36F44CB79E}"/>
    <cellStyle name="Normal 2 29 3" xfId="619" xr:uid="{64D3B818-AECC-47B4-A1B1-C8E8DFD6C77E}"/>
    <cellStyle name="Normal 2 29 4" xfId="620" xr:uid="{D8EFAE88-0C0C-41BA-A2B5-78D4D8CBF8B0}"/>
    <cellStyle name="Normal 2 29 5" xfId="621" xr:uid="{0C8E1C89-8FA6-44F8-818C-C7A13986AEBE}"/>
    <cellStyle name="Normal 2 29 6" xfId="622" xr:uid="{821E51E7-F8FC-41D3-8DA4-D6C99FF11D8E}"/>
    <cellStyle name="Normal 2 29 7" xfId="623" xr:uid="{A8D85503-5FD9-4170-A454-D6EC26262E7B}"/>
    <cellStyle name="Normal 2 29 8" xfId="624" xr:uid="{6D8B5B36-BEE4-46D5-911A-30D01CCC7A76}"/>
    <cellStyle name="Normal 2 29 9" xfId="625" xr:uid="{4D0D5C2B-0896-4F78-9FC0-7EA48ECFA476}"/>
    <cellStyle name="Normal 2 3" xfId="626" xr:uid="{A791AAF6-65DD-40C3-81F2-05F3A59A24B7}"/>
    <cellStyle name="Normal 2 30" xfId="627" xr:uid="{FA8BA9DD-75CC-4D5B-9DEF-BAC73776890B}"/>
    <cellStyle name="Normal 2 30 10" xfId="628" xr:uid="{48A9A2F6-0F6C-4FC5-B046-A610425B9EE6}"/>
    <cellStyle name="Normal 2 30 11" xfId="629" xr:uid="{C8E3862A-7598-4348-9D6A-E7D16B00533A}"/>
    <cellStyle name="Normal 2 30 12" xfId="630" xr:uid="{2425CCD7-4C8F-4FF2-B3F3-19D575629D3C}"/>
    <cellStyle name="Normal 2 30 13" xfId="631" xr:uid="{3B6B4AD2-6A0E-408F-B825-BAC3F427157A}"/>
    <cellStyle name="Normal 2 30 14" xfId="632" xr:uid="{46AA6CA9-74A8-4D87-BA9D-75C22E39DBB7}"/>
    <cellStyle name="Normal 2 30 15" xfId="633" xr:uid="{D208B877-E954-4F8B-B036-9D143CF732AC}"/>
    <cellStyle name="Normal 2 30 16" xfId="634" xr:uid="{112D24EB-820D-428B-B928-E6E5CE965989}"/>
    <cellStyle name="Normal 2 30 17" xfId="635" xr:uid="{E8D01F76-CF3A-40F8-8146-12832B31D27B}"/>
    <cellStyle name="Normal 2 30 18" xfId="636" xr:uid="{9FBE8C44-856F-49E6-9B0F-C50E81AA6F24}"/>
    <cellStyle name="Normal 2 30 19" xfId="637" xr:uid="{194EFDFA-8CD3-4097-8DF8-A0B1EF949D0F}"/>
    <cellStyle name="Normal 2 30 2" xfId="638" xr:uid="{901B8E86-6ACD-4D5E-ABF9-D8E04D7A115F}"/>
    <cellStyle name="Normal 2 30 20" xfId="639" xr:uid="{42B2A6F5-B67E-4C4C-8547-A9A4FF4B72A1}"/>
    <cellStyle name="Normal 2 30 21" xfId="640" xr:uid="{4DDC83E9-6CE0-4275-8507-1EFE5807738F}"/>
    <cellStyle name="Normal 2 30 22" xfId="641" xr:uid="{BF7590A4-6FE5-4017-B429-CD8ECB235260}"/>
    <cellStyle name="Normal 2 30 23" xfId="642" xr:uid="{B3941A41-07C8-4EE7-B621-CFED64E7B716}"/>
    <cellStyle name="Normal 2 30 3" xfId="643" xr:uid="{FC885603-6BDF-44D1-9293-D4243F87ADED}"/>
    <cellStyle name="Normal 2 30 4" xfId="644" xr:uid="{7491F656-6687-4255-86AB-4C7554BDFA0A}"/>
    <cellStyle name="Normal 2 30 5" xfId="645" xr:uid="{C00C7EC9-7DE4-4D91-9E64-037A8989C85F}"/>
    <cellStyle name="Normal 2 30 6" xfId="646" xr:uid="{39C7EDF5-279F-43BF-A715-BCC5A173E287}"/>
    <cellStyle name="Normal 2 30 7" xfId="647" xr:uid="{6B92898B-DFE5-47CF-8F80-02F13BEBCB5A}"/>
    <cellStyle name="Normal 2 30 8" xfId="648" xr:uid="{ABB48D86-D9E4-4490-A433-E01271767BFF}"/>
    <cellStyle name="Normal 2 30 9" xfId="649" xr:uid="{67A37E60-362B-4077-8DC5-6112DF203E5A}"/>
    <cellStyle name="Normal 2 31" xfId="650" xr:uid="{A344D462-27E8-4057-B36B-0AB10F033EDC}"/>
    <cellStyle name="Normal 2 31 10" xfId="651" xr:uid="{B3AE4DDB-051A-4ACB-AEC3-34A0533C4C8D}"/>
    <cellStyle name="Normal 2 31 11" xfId="652" xr:uid="{63F329A8-C0E4-4F1F-BA78-30753DB0DF84}"/>
    <cellStyle name="Normal 2 31 12" xfId="653" xr:uid="{A3BA6145-3A8F-48A4-8EB0-5C9A72185756}"/>
    <cellStyle name="Normal 2 31 13" xfId="654" xr:uid="{36DFBE39-642E-4481-AADE-3E5E48CAB089}"/>
    <cellStyle name="Normal 2 31 14" xfId="655" xr:uid="{A732FEA5-AEE2-4D44-8E0F-E2685AEEFBA7}"/>
    <cellStyle name="Normal 2 31 15" xfId="656" xr:uid="{333EE20E-9E4D-429A-A476-B01AC0FBE2BE}"/>
    <cellStyle name="Normal 2 31 16" xfId="657" xr:uid="{CC86C765-9B3E-4BF3-8E55-1BB0EF79263E}"/>
    <cellStyle name="Normal 2 31 17" xfId="658" xr:uid="{B5258C2F-77D2-4F0E-9D60-E7ADBD411409}"/>
    <cellStyle name="Normal 2 31 18" xfId="659" xr:uid="{72C75B79-35A3-4F9A-AF44-3DD653B15B1F}"/>
    <cellStyle name="Normal 2 31 19" xfId="660" xr:uid="{54A9DDB0-9283-42F5-AEBE-08566525BD6A}"/>
    <cellStyle name="Normal 2 31 2" xfId="661" xr:uid="{C11E401B-C6D6-49FB-9C00-36361562701D}"/>
    <cellStyle name="Normal 2 31 20" xfId="662" xr:uid="{9F4E19E1-026C-4D6F-98C6-35C4E8185DE0}"/>
    <cellStyle name="Normal 2 31 21" xfId="663" xr:uid="{A9BC1BF8-2937-4C37-9A72-2175AEBE4D4F}"/>
    <cellStyle name="Normal 2 31 22" xfId="664" xr:uid="{9F52AA17-7941-4BD2-830B-0725853BB72D}"/>
    <cellStyle name="Normal 2 31 23" xfId="665" xr:uid="{C137EDF1-47A3-4A53-AD97-7F1044604095}"/>
    <cellStyle name="Normal 2 31 3" xfId="666" xr:uid="{1EEE7DB8-07FA-4C88-8F9E-05821EBD00CB}"/>
    <cellStyle name="Normal 2 31 4" xfId="667" xr:uid="{131E6C5C-E06E-4B9E-9949-FE8BF14855DD}"/>
    <cellStyle name="Normal 2 31 5" xfId="668" xr:uid="{803CEE4E-B2D6-449A-B6F2-CCB5F58699BE}"/>
    <cellStyle name="Normal 2 31 6" xfId="669" xr:uid="{2E75BC0F-9478-40A7-B135-DB2E1818DFF8}"/>
    <cellStyle name="Normal 2 31 7" xfId="670" xr:uid="{6FB132BC-110D-414B-B817-51AEF8837D4A}"/>
    <cellStyle name="Normal 2 31 8" xfId="671" xr:uid="{CCBA6BAD-F718-4750-B8C7-38426C376040}"/>
    <cellStyle name="Normal 2 31 9" xfId="672" xr:uid="{C18A4009-B5CA-4CFD-A1C0-8AAF190ECEB9}"/>
    <cellStyle name="Normal 2 32" xfId="673" xr:uid="{F8E6720E-45F4-42FC-85ED-7B30C35B360F}"/>
    <cellStyle name="Normal 2 32 10" xfId="674" xr:uid="{C9FA0693-4669-4C70-AB71-AC96394FBE96}"/>
    <cellStyle name="Normal 2 32 11" xfId="675" xr:uid="{D644DF50-A8AD-4923-9BC0-C3D67005BE86}"/>
    <cellStyle name="Normal 2 32 12" xfId="676" xr:uid="{2DC735CA-B830-4420-9B98-C2927FCA0588}"/>
    <cellStyle name="Normal 2 32 13" xfId="677" xr:uid="{993CCCEC-F14D-43E2-A684-69E37E71AADC}"/>
    <cellStyle name="Normal 2 32 14" xfId="678" xr:uid="{DA91EF5D-7174-4F63-81FC-8FC9FB1B4800}"/>
    <cellStyle name="Normal 2 32 15" xfId="679" xr:uid="{FB85474C-C4EB-4620-8BA5-0A8332171CA2}"/>
    <cellStyle name="Normal 2 32 16" xfId="680" xr:uid="{21581D1E-ED2A-48C2-9100-0BBFE3CC9894}"/>
    <cellStyle name="Normal 2 32 17" xfId="681" xr:uid="{EA00616F-9355-4BE1-B0F8-9DABFA6E28DE}"/>
    <cellStyle name="Normal 2 32 18" xfId="682" xr:uid="{CE1EC645-0277-4E18-A699-7C8EBBD3FB06}"/>
    <cellStyle name="Normal 2 32 19" xfId="683" xr:uid="{B50268AD-9BF4-49DC-AD9A-161B85D27696}"/>
    <cellStyle name="Normal 2 32 2" xfId="684" xr:uid="{3E06A0FE-03F0-44F3-8D50-C7BD52780978}"/>
    <cellStyle name="Normal 2 32 20" xfId="685" xr:uid="{E7348762-E663-4F84-8609-ADDB6AC4123A}"/>
    <cellStyle name="Normal 2 32 21" xfId="686" xr:uid="{5648AFEF-A73B-417D-AA00-1480A2BEA5BE}"/>
    <cellStyle name="Normal 2 32 22" xfId="687" xr:uid="{3D69B4C1-B5FF-456E-B23A-CDFA57D007FF}"/>
    <cellStyle name="Normal 2 32 23" xfId="688" xr:uid="{267CEBB2-6F89-43C4-935D-D25F22E7123A}"/>
    <cellStyle name="Normal 2 32 3" xfId="689" xr:uid="{3BB87ABA-5989-4AFA-A0BF-07337A1AB04F}"/>
    <cellStyle name="Normal 2 32 4" xfId="690" xr:uid="{FE847BD9-DCAD-43AA-A611-8ADF5A42117E}"/>
    <cellStyle name="Normal 2 32 5" xfId="691" xr:uid="{0502F72F-B017-44BA-8B96-4ED3200E98B0}"/>
    <cellStyle name="Normal 2 32 6" xfId="692" xr:uid="{0A8F97DD-2D10-4039-BEFA-5CB35AF8D95E}"/>
    <cellStyle name="Normal 2 32 7" xfId="693" xr:uid="{F4277486-BEE6-4DF2-A4BE-B14B8D840B89}"/>
    <cellStyle name="Normal 2 32 8" xfId="694" xr:uid="{6459601D-18B3-4AD6-8FE6-4FB2D9CB60DA}"/>
    <cellStyle name="Normal 2 32 9" xfId="695" xr:uid="{0D05CF84-D451-46DF-A7F8-A03F4035D670}"/>
    <cellStyle name="Normal 2 33" xfId="696" xr:uid="{59892E1E-41E3-42AC-BF22-AAB1A831F352}"/>
    <cellStyle name="Normal 2 33 10" xfId="697" xr:uid="{2C33321F-EAC6-4BBC-98B0-5A486505ED96}"/>
    <cellStyle name="Normal 2 33 11" xfId="698" xr:uid="{554BC966-4ADD-4634-A72E-6E966DA134C3}"/>
    <cellStyle name="Normal 2 33 12" xfId="699" xr:uid="{29B2D269-ABC8-4B30-ABC6-B7176DA4E453}"/>
    <cellStyle name="Normal 2 33 13" xfId="700" xr:uid="{2FD01D95-E4A4-48D8-920C-F4B9D39D62AF}"/>
    <cellStyle name="Normal 2 33 14" xfId="701" xr:uid="{EFFB63CD-B4EF-4D88-96EB-D921A13AE743}"/>
    <cellStyle name="Normal 2 33 15" xfId="702" xr:uid="{BFDEB45D-E2F9-4E49-B56D-0578B612F8D1}"/>
    <cellStyle name="Normal 2 33 16" xfId="703" xr:uid="{D7AC4A1D-A218-4348-817D-CD1BED5A79AB}"/>
    <cellStyle name="Normal 2 33 17" xfId="704" xr:uid="{F8D5793B-3F6A-4D96-8F99-90FF070D1000}"/>
    <cellStyle name="Normal 2 33 18" xfId="705" xr:uid="{091E5BE8-4E36-412A-A752-80D9609A27C2}"/>
    <cellStyle name="Normal 2 33 19" xfId="706" xr:uid="{3473617A-17D4-47F5-A69A-7D18415D425D}"/>
    <cellStyle name="Normal 2 33 2" xfId="707" xr:uid="{F0BBDC6D-F81A-4DFC-ACC8-4798A99495C5}"/>
    <cellStyle name="Normal 2 33 20" xfId="708" xr:uid="{27E77A49-D3D4-4CD9-84BE-7002D9DB5E7C}"/>
    <cellStyle name="Normal 2 33 21" xfId="709" xr:uid="{1C5C3C1E-0A03-4CBB-9813-0C5D00336B64}"/>
    <cellStyle name="Normal 2 33 22" xfId="710" xr:uid="{A9A8ACF5-0483-4AD1-A4C1-2D3BF88D13FA}"/>
    <cellStyle name="Normal 2 33 23" xfId="711" xr:uid="{D5992AAB-7936-47F3-A6A2-88A55A36B3F3}"/>
    <cellStyle name="Normal 2 33 3" xfId="712" xr:uid="{63AB31BD-756D-40DF-AF34-D724BEDA0AC0}"/>
    <cellStyle name="Normal 2 33 4" xfId="713" xr:uid="{C4E2E8BA-938E-4903-94E4-4191D0C394A1}"/>
    <cellStyle name="Normal 2 33 5" xfId="714" xr:uid="{CFBD9453-E30D-430F-B401-7B7FF3740550}"/>
    <cellStyle name="Normal 2 33 6" xfId="715" xr:uid="{D769DC34-86F7-4C68-97FA-96F97FF7D9E8}"/>
    <cellStyle name="Normal 2 33 7" xfId="716" xr:uid="{2B3344C9-838B-4B9A-9181-0561665A70AF}"/>
    <cellStyle name="Normal 2 33 8" xfId="717" xr:uid="{15DF3E00-FFFA-4F94-9122-2DD27DEB2416}"/>
    <cellStyle name="Normal 2 33 9" xfId="718" xr:uid="{A8BAA494-60D3-4CA5-8328-987BA931EC0F}"/>
    <cellStyle name="Normal 2 34" xfId="719" xr:uid="{128206E5-6836-4043-A7DF-16CC87A284C3}"/>
    <cellStyle name="Normal 2 34 10" xfId="720" xr:uid="{BD707104-A684-40F2-B85A-E56658230AB3}"/>
    <cellStyle name="Normal 2 34 11" xfId="721" xr:uid="{5EA12773-8958-409A-B2B5-FA9CD2D2DCEE}"/>
    <cellStyle name="Normal 2 34 12" xfId="722" xr:uid="{52127071-6276-473D-BEE2-0064BA52FBDD}"/>
    <cellStyle name="Normal 2 34 13" xfId="723" xr:uid="{85EAABE2-0939-4648-85CD-4B1095E597EC}"/>
    <cellStyle name="Normal 2 34 14" xfId="724" xr:uid="{7E16142F-2D21-4067-8461-86AB3C925015}"/>
    <cellStyle name="Normal 2 34 15" xfId="725" xr:uid="{BAD5D35A-E4C3-4232-830A-CD658A978F7D}"/>
    <cellStyle name="Normal 2 34 16" xfId="726" xr:uid="{24610831-BD87-45A8-B2BD-E53B1479F246}"/>
    <cellStyle name="Normal 2 34 17" xfId="727" xr:uid="{6BC87F6D-FEED-4486-963B-265793C7C9B3}"/>
    <cellStyle name="Normal 2 34 18" xfId="728" xr:uid="{7C37D07F-9426-409E-9D44-D1AEB7FF346D}"/>
    <cellStyle name="Normal 2 34 19" xfId="729" xr:uid="{6DF19926-0322-4CFD-9840-E8151120A45A}"/>
    <cellStyle name="Normal 2 34 2" xfId="730" xr:uid="{C4D90774-D98C-4A9A-98E0-606A0164146E}"/>
    <cellStyle name="Normal 2 34 20" xfId="731" xr:uid="{DC09847D-C44D-4B1C-A0E8-E4DA42F5F31E}"/>
    <cellStyle name="Normal 2 34 21" xfId="732" xr:uid="{BD6011D3-6107-4495-B03A-BAD5B2B334FA}"/>
    <cellStyle name="Normal 2 34 22" xfId="733" xr:uid="{CA629076-5F39-4F3D-BF4D-F0F642E18F56}"/>
    <cellStyle name="Normal 2 34 23" xfId="734" xr:uid="{EBD9A8A0-FA83-4BBF-A6C4-AEB9451F2E69}"/>
    <cellStyle name="Normal 2 34 3" xfId="735" xr:uid="{658E0E34-6CA7-4374-8C60-03453AE477A5}"/>
    <cellStyle name="Normal 2 34 4" xfId="736" xr:uid="{2407D1C2-473D-4C37-AEF0-69D57933AD37}"/>
    <cellStyle name="Normal 2 34 5" xfId="737" xr:uid="{60608CE7-8736-40AF-A535-D8335A5D5C27}"/>
    <cellStyle name="Normal 2 34 6" xfId="738" xr:uid="{ACC07487-C496-4F68-AE83-86DF006912D5}"/>
    <cellStyle name="Normal 2 34 7" xfId="739" xr:uid="{5FB45A2F-7200-475D-96E9-613FECD98A93}"/>
    <cellStyle name="Normal 2 34 8" xfId="740" xr:uid="{7EEBAE15-C602-4F4B-AD9C-F56109619257}"/>
    <cellStyle name="Normal 2 34 9" xfId="741" xr:uid="{2B829AA2-B80E-4728-96A5-947D80FB1635}"/>
    <cellStyle name="Normal 2 35" xfId="742" xr:uid="{7B7F4204-73A6-47A1-A198-9E628763A132}"/>
    <cellStyle name="Normal 2 35 10" xfId="743" xr:uid="{E79D2DC3-7E02-4634-985E-546221D3D84B}"/>
    <cellStyle name="Normal 2 35 11" xfId="744" xr:uid="{9D9D280F-CD67-4FF8-B252-F09E6DBF4E2F}"/>
    <cellStyle name="Normal 2 35 12" xfId="745" xr:uid="{CDC43E1D-C85C-45EE-A3E8-2801DEA4744E}"/>
    <cellStyle name="Normal 2 35 13" xfId="746" xr:uid="{612099B0-1BA9-4950-BA28-778558CFDD74}"/>
    <cellStyle name="Normal 2 35 14" xfId="747" xr:uid="{1AD3668A-5E96-4661-9777-089F679170E5}"/>
    <cellStyle name="Normal 2 35 15" xfId="748" xr:uid="{EC27F8FD-25AD-4B85-B5C8-75723C87732B}"/>
    <cellStyle name="Normal 2 35 16" xfId="749" xr:uid="{A2C44634-0D03-44DB-84B8-E6E6B656C2D4}"/>
    <cellStyle name="Normal 2 35 17" xfId="750" xr:uid="{C667761C-8CDD-4507-88DC-8CD734B9FAEF}"/>
    <cellStyle name="Normal 2 35 18" xfId="751" xr:uid="{CEDADFC3-A255-4CA2-B727-CD5CA8562ACC}"/>
    <cellStyle name="Normal 2 35 19" xfId="752" xr:uid="{6CBFE998-F2CC-4CDF-813D-AD40525DC573}"/>
    <cellStyle name="Normal 2 35 2" xfId="753" xr:uid="{25466FDD-6D49-47A7-A8F7-155B35345558}"/>
    <cellStyle name="Normal 2 35 20" xfId="754" xr:uid="{4036574D-BA38-488B-9F91-7BD1BB9E45CF}"/>
    <cellStyle name="Normal 2 35 21" xfId="755" xr:uid="{43903709-871C-41B4-89D9-D8666A41FC81}"/>
    <cellStyle name="Normal 2 35 22" xfId="756" xr:uid="{4C88A465-32FE-4323-B3FA-380F614CE8B3}"/>
    <cellStyle name="Normal 2 35 23" xfId="757" xr:uid="{8518A171-929C-4424-9A1D-57510BD9DF02}"/>
    <cellStyle name="Normal 2 35 3" xfId="758" xr:uid="{8442EECC-C135-42FC-A832-7D6B9080F6DD}"/>
    <cellStyle name="Normal 2 35 4" xfId="759" xr:uid="{EB12F097-3754-4C97-A238-048A0B03EAB5}"/>
    <cellStyle name="Normal 2 35 5" xfId="760" xr:uid="{96582908-FFB4-4F67-9AB3-96CFD8F5C9E3}"/>
    <cellStyle name="Normal 2 35 6" xfId="761" xr:uid="{35BA480E-7D50-437C-861E-44F614E21DC0}"/>
    <cellStyle name="Normal 2 35 7" xfId="762" xr:uid="{D8837BA0-CBF7-43AD-9606-30AE68FE3627}"/>
    <cellStyle name="Normal 2 35 8" xfId="763" xr:uid="{2D2C35AD-F0CD-4EAF-934D-D77E6F11E28B}"/>
    <cellStyle name="Normal 2 35 9" xfId="764" xr:uid="{C0D8F532-FEFE-40B1-AF05-85E3D821749D}"/>
    <cellStyle name="Normal 2 36" xfId="765" xr:uid="{C3B8E09C-B333-4E29-94FB-CD0194BCEB91}"/>
    <cellStyle name="Normal 2 36 10" xfId="766" xr:uid="{F764EBFC-6A7D-430A-B7C1-E1EB84879756}"/>
    <cellStyle name="Normal 2 36 11" xfId="767" xr:uid="{588D46AF-5375-45BF-9B71-14E44B4F19E8}"/>
    <cellStyle name="Normal 2 36 12" xfId="768" xr:uid="{E1C02577-806C-4098-9D06-61AC99AFD9FF}"/>
    <cellStyle name="Normal 2 36 13" xfId="769" xr:uid="{031A27DA-1921-4E82-B779-820212209E76}"/>
    <cellStyle name="Normal 2 36 14" xfId="770" xr:uid="{3F3FF4AA-9CEB-474E-913F-AF5AC5D9D840}"/>
    <cellStyle name="Normal 2 36 15" xfId="771" xr:uid="{4003409D-A6E1-4738-A851-BC09149F933E}"/>
    <cellStyle name="Normal 2 36 16" xfId="772" xr:uid="{4370E4D7-99FE-469B-83BF-C61B28D02BB8}"/>
    <cellStyle name="Normal 2 36 17" xfId="773" xr:uid="{1C4CA840-00F5-4ED5-86B1-D441D384EEE6}"/>
    <cellStyle name="Normal 2 36 18" xfId="774" xr:uid="{F78AA71C-9231-4219-85F8-03B5EFEAFFA6}"/>
    <cellStyle name="Normal 2 36 19" xfId="775" xr:uid="{7A122205-11B3-44D3-AB12-8BF2C4030995}"/>
    <cellStyle name="Normal 2 36 2" xfId="776" xr:uid="{36706791-6DD5-49ED-9007-31866362CBC9}"/>
    <cellStyle name="Normal 2 36 20" xfId="777" xr:uid="{631FFA53-B998-457E-B539-6C8D200E0BDC}"/>
    <cellStyle name="Normal 2 36 21" xfId="778" xr:uid="{C89CE725-9F92-4FB5-9CE3-4784F1505965}"/>
    <cellStyle name="Normal 2 36 22" xfId="779" xr:uid="{53619C71-2B15-480E-9D65-A268168E24F5}"/>
    <cellStyle name="Normal 2 36 23" xfId="780" xr:uid="{4E7EEB12-5C08-4B3C-B918-07B05D3F5CC6}"/>
    <cellStyle name="Normal 2 36 3" xfId="781" xr:uid="{FC7A0339-17DB-457D-865C-71F6B8E1AE5D}"/>
    <cellStyle name="Normal 2 36 4" xfId="782" xr:uid="{31FC7D17-D0B0-48E3-A95D-BC450CB5957F}"/>
    <cellStyle name="Normal 2 36 5" xfId="783" xr:uid="{DF5147B4-82FC-44D7-A3F9-18A432B88B84}"/>
    <cellStyle name="Normal 2 36 6" xfId="784" xr:uid="{7F262390-53EB-4D80-9F61-4CBF5133E3D4}"/>
    <cellStyle name="Normal 2 36 7" xfId="785" xr:uid="{A395E55F-AF4F-4D8E-882E-A4C33EE5A7D5}"/>
    <cellStyle name="Normal 2 36 8" xfId="786" xr:uid="{BA302CC3-E762-4C26-A53E-020384E62F10}"/>
    <cellStyle name="Normal 2 36 9" xfId="787" xr:uid="{F314B0BE-FBDE-4693-B343-8E666F488CAD}"/>
    <cellStyle name="Normal 2 37" xfId="788" xr:uid="{D5B0AB06-CC8D-440E-9153-E04B69AB0B93}"/>
    <cellStyle name="Normal 2 37 10" xfId="789" xr:uid="{04AAE041-9417-4BB1-93DB-B9421E8CA431}"/>
    <cellStyle name="Normal 2 37 11" xfId="790" xr:uid="{74206A67-4D5D-415A-A7C6-19D188C8755A}"/>
    <cellStyle name="Normal 2 37 12" xfId="791" xr:uid="{6683EA4C-9359-489F-A19A-3EA8DE2EC3A8}"/>
    <cellStyle name="Normal 2 37 13" xfId="792" xr:uid="{E5E8FF4C-04D4-43B6-91FD-791822A32810}"/>
    <cellStyle name="Normal 2 37 14" xfId="793" xr:uid="{3C3B0CD8-C78E-4C93-8C06-C74692DFC7D5}"/>
    <cellStyle name="Normal 2 37 15" xfId="794" xr:uid="{47DD2E92-ECC4-4DD2-B289-BF80DBE03270}"/>
    <cellStyle name="Normal 2 37 16" xfId="795" xr:uid="{2233CB2D-7D3A-43A7-8FFB-987923616662}"/>
    <cellStyle name="Normal 2 37 17" xfId="796" xr:uid="{C1161056-C696-47ED-9643-73A5071F0672}"/>
    <cellStyle name="Normal 2 37 18" xfId="797" xr:uid="{FD4D038E-BF6E-4E55-B484-89F5FAF7F282}"/>
    <cellStyle name="Normal 2 37 19" xfId="798" xr:uid="{2EC84126-4358-4998-86EF-86AA5EE694E9}"/>
    <cellStyle name="Normal 2 37 2" xfId="799" xr:uid="{A996FDE9-B6F3-498E-A9F9-D92DA0EE3733}"/>
    <cellStyle name="Normal 2 37 20" xfId="800" xr:uid="{5E16D58C-53F5-44E6-83A5-4354900B9802}"/>
    <cellStyle name="Normal 2 37 21" xfId="801" xr:uid="{547E6C1E-2E35-4335-A050-1AD09A4394BE}"/>
    <cellStyle name="Normal 2 37 22" xfId="802" xr:uid="{96273E5D-7A44-48A6-A41D-D90811D86005}"/>
    <cellStyle name="Normal 2 37 23" xfId="803" xr:uid="{2BE6EFE4-C8A8-4481-A59F-D4EEE82A4E50}"/>
    <cellStyle name="Normal 2 37 3" xfId="804" xr:uid="{DF0CD79A-3D2A-45C7-8DE6-A752CCF69050}"/>
    <cellStyle name="Normal 2 37 4" xfId="805" xr:uid="{28E659A7-3F97-4246-AAF1-51E7D4DBF193}"/>
    <cellStyle name="Normal 2 37 5" xfId="806" xr:uid="{C805FF53-8698-4C9D-A018-FEE069F44E1B}"/>
    <cellStyle name="Normal 2 37 6" xfId="807" xr:uid="{83D44CD0-815E-4E3C-9D4D-1722C0E02E71}"/>
    <cellStyle name="Normal 2 37 7" xfId="808" xr:uid="{2954FCD8-3857-43F3-AFDA-D73829395F9D}"/>
    <cellStyle name="Normal 2 37 8" xfId="809" xr:uid="{CA0CC942-6EE8-4F83-86D2-BB99D7F25358}"/>
    <cellStyle name="Normal 2 37 9" xfId="810" xr:uid="{4B9B2826-A5A6-43B0-B759-30F21240154E}"/>
    <cellStyle name="Normal 2 38" xfId="811" xr:uid="{3C22E008-CB4D-4DFD-9322-48EDE478C2A1}"/>
    <cellStyle name="Normal 2 38 10" xfId="812" xr:uid="{52421D13-50CD-46DB-A048-0ABB7BF6E039}"/>
    <cellStyle name="Normal 2 38 11" xfId="813" xr:uid="{05E8F02A-8902-40DD-A9A9-8E0FB6C623E9}"/>
    <cellStyle name="Normal 2 38 12" xfId="814" xr:uid="{68FE2421-0FD7-4A09-9F8A-0A15001B3761}"/>
    <cellStyle name="Normal 2 38 13" xfId="815" xr:uid="{EC64EE98-DA7E-4FDB-97BE-1CC63FC5C1CB}"/>
    <cellStyle name="Normal 2 38 14" xfId="816" xr:uid="{F58F3DC2-AAFC-4F81-A676-34AD6253F08B}"/>
    <cellStyle name="Normal 2 38 15" xfId="817" xr:uid="{038D52A6-C508-49EC-A542-91A60D2BA1E0}"/>
    <cellStyle name="Normal 2 38 16" xfId="818" xr:uid="{BD61DFBE-2347-41E4-BD49-2C3946688054}"/>
    <cellStyle name="Normal 2 38 17" xfId="819" xr:uid="{6773EBD8-BE1F-42C7-8107-97B5CB447E1C}"/>
    <cellStyle name="Normal 2 38 18" xfId="820" xr:uid="{A41A1829-583A-42CB-8357-5753F996468A}"/>
    <cellStyle name="Normal 2 38 19" xfId="821" xr:uid="{858AD7BA-A371-4B76-BEEF-77F0610D9AE8}"/>
    <cellStyle name="Normal 2 38 2" xfId="822" xr:uid="{47846B81-0B76-42C9-AD00-A9082DB8CD4B}"/>
    <cellStyle name="Normal 2 38 20" xfId="823" xr:uid="{C525B165-41DB-4569-B380-EF9306FDCE2A}"/>
    <cellStyle name="Normal 2 38 21" xfId="824" xr:uid="{7258C1EE-A97A-46F7-9E6F-3DE319A7CB59}"/>
    <cellStyle name="Normal 2 38 22" xfId="825" xr:uid="{A37E8CD7-4611-48B0-9E79-7BB60F28FB94}"/>
    <cellStyle name="Normal 2 38 23" xfId="826" xr:uid="{21DBCCEE-AED0-4A66-92E9-38336049E630}"/>
    <cellStyle name="Normal 2 38 3" xfId="827" xr:uid="{7322DF52-29DB-41D8-93B3-4C7C7DB76CF7}"/>
    <cellStyle name="Normal 2 38 4" xfId="828" xr:uid="{AC2C5F69-9966-47EB-93A6-A3E3202205C6}"/>
    <cellStyle name="Normal 2 38 5" xfId="829" xr:uid="{7B3203C9-B046-4F3E-8A07-BD5A12C770B1}"/>
    <cellStyle name="Normal 2 38 6" xfId="830" xr:uid="{837A678B-C5AA-4631-B6F0-95A8F2EB6F54}"/>
    <cellStyle name="Normal 2 38 7" xfId="831" xr:uid="{3A7648CC-8C02-416A-9FD9-2C6A85EE3432}"/>
    <cellStyle name="Normal 2 38 8" xfId="832" xr:uid="{76302E64-F4A6-44E7-96CE-EC8E539630CD}"/>
    <cellStyle name="Normal 2 38 9" xfId="833" xr:uid="{F7D0D0E9-C5D3-46F6-8C9E-BE394DA9E843}"/>
    <cellStyle name="Normal 2 39" xfId="834" xr:uid="{08444FA0-6EA8-4155-8A7E-E1ACE7A75A0D}"/>
    <cellStyle name="Normal 2 39 10" xfId="835" xr:uid="{ADB8A761-6CF4-465F-B412-631EA438C76F}"/>
    <cellStyle name="Normal 2 39 11" xfId="836" xr:uid="{2A467B47-AC4F-41DA-A1CD-14133978DD07}"/>
    <cellStyle name="Normal 2 39 12" xfId="837" xr:uid="{45AD4204-1226-492E-87B1-3D8985AA47DB}"/>
    <cellStyle name="Normal 2 39 13" xfId="838" xr:uid="{6FA32D30-61BF-4517-9841-BA1DADB9862F}"/>
    <cellStyle name="Normal 2 39 14" xfId="839" xr:uid="{95F0A8C8-6D90-4867-9D85-206D048DF717}"/>
    <cellStyle name="Normal 2 39 15" xfId="840" xr:uid="{131D0F49-B40F-481E-A132-F056B2117256}"/>
    <cellStyle name="Normal 2 39 16" xfId="841" xr:uid="{31815AC0-084B-4F74-A55D-114AECF97420}"/>
    <cellStyle name="Normal 2 39 17" xfId="842" xr:uid="{6C826D13-B4D1-4858-8221-901F9ED9BE99}"/>
    <cellStyle name="Normal 2 39 18" xfId="843" xr:uid="{9490074C-FB69-4A7D-830A-E924350B56C1}"/>
    <cellStyle name="Normal 2 39 19" xfId="844" xr:uid="{87ABE9C7-88DF-4955-8A45-0372275C4091}"/>
    <cellStyle name="Normal 2 39 2" xfId="845" xr:uid="{E8BD500D-0174-4B39-93F3-EB2C27311EE4}"/>
    <cellStyle name="Normal 2 39 20" xfId="846" xr:uid="{8DF4E785-ACBC-4136-9FEC-EF0D99E741E8}"/>
    <cellStyle name="Normal 2 39 21" xfId="847" xr:uid="{53FB4766-9622-4936-A4ED-5B7D46FBE46B}"/>
    <cellStyle name="Normal 2 39 22" xfId="848" xr:uid="{80E681AA-B64A-4BC1-99A6-5D06ACABD832}"/>
    <cellStyle name="Normal 2 39 23" xfId="849" xr:uid="{081CCDF3-D591-41D1-9E9B-EEB6235121B1}"/>
    <cellStyle name="Normal 2 39 3" xfId="850" xr:uid="{F4829703-2261-46F6-A48E-A60405809906}"/>
    <cellStyle name="Normal 2 39 4" xfId="851" xr:uid="{75CB647F-96EA-499C-925C-8F9801339528}"/>
    <cellStyle name="Normal 2 39 5" xfId="852" xr:uid="{667CB445-F027-4F50-847E-73B3B86C1E9C}"/>
    <cellStyle name="Normal 2 39 6" xfId="853" xr:uid="{83BF4AF8-1A55-4015-A72C-F6B4651B398B}"/>
    <cellStyle name="Normal 2 39 7" xfId="854" xr:uid="{338CAF9E-6A2C-4B90-B543-429B7979F7F7}"/>
    <cellStyle name="Normal 2 39 8" xfId="855" xr:uid="{5462C802-5B5A-4DDC-ADDC-B5D09B91928D}"/>
    <cellStyle name="Normal 2 39 9" xfId="856" xr:uid="{A70C959C-8070-4237-86FC-FF00BFE0887C}"/>
    <cellStyle name="Normal 2 4" xfId="857" xr:uid="{BE9E09D2-3799-403C-94DE-EA68AE7FE31E}"/>
    <cellStyle name="Normal 2 40" xfId="858" xr:uid="{53C28F68-5363-44B8-9F89-8A3F6A8C04CB}"/>
    <cellStyle name="Normal 2 41" xfId="859" xr:uid="{E82F7DDE-58A1-44F2-B2A1-FE3AABFB16AD}"/>
    <cellStyle name="Normal 2 42" xfId="860" xr:uid="{A6061519-84DB-4725-AB4F-B4126980177E}"/>
    <cellStyle name="Normal 2 43" xfId="861" xr:uid="{EB517F52-81FA-45AB-AE14-5D69F924B8F6}"/>
    <cellStyle name="Normal 2 44" xfId="862" xr:uid="{8EFAE0EC-A1BE-4E92-83D7-915AD547ABF2}"/>
    <cellStyle name="Normal 2 45" xfId="863" xr:uid="{434C6DAF-A290-4273-BD0C-92EEEC9DC40A}"/>
    <cellStyle name="Normal 2 46" xfId="864" xr:uid="{0A7E415B-3D5B-4539-95E2-8A70F39C47CF}"/>
    <cellStyle name="Normal 2 47" xfId="865" xr:uid="{7385BCB2-9213-4CCC-9495-DA5AA9D7299E}"/>
    <cellStyle name="Normal 2 48" xfId="866" xr:uid="{2D2CCAEF-FDDF-4CB3-8629-38825AC2B10B}"/>
    <cellStyle name="Normal 2 49" xfId="867" xr:uid="{E31FB592-CC24-4026-A33B-96A56671E524}"/>
    <cellStyle name="Normal 2 5" xfId="868" xr:uid="{9BA20DF8-D2DB-4D93-AB39-1BDBD86A14A4}"/>
    <cellStyle name="Normal 2 5 10" xfId="869" xr:uid="{1FCCB283-D3B8-4BEC-8515-AD05D0BA0D90}"/>
    <cellStyle name="Normal 2 5 11" xfId="870" xr:uid="{7520DC28-4ACC-428D-A84C-B9405AF1BD5D}"/>
    <cellStyle name="Normal 2 5 12" xfId="871" xr:uid="{82A7E27D-90F0-4C59-8B0D-D06B9337E618}"/>
    <cellStyle name="Normal 2 5 13" xfId="872" xr:uid="{CB09BD67-48A0-4ACE-B05F-A0FE598080A3}"/>
    <cellStyle name="Normal 2 5 14" xfId="873" xr:uid="{4BA214A0-70E3-4BC4-8416-8B1DBD34799F}"/>
    <cellStyle name="Normal 2 5 15" xfId="874" xr:uid="{0687AAF8-CDC5-4D05-814D-136821167FA0}"/>
    <cellStyle name="Normal 2 5 16" xfId="875" xr:uid="{80491912-3565-4C25-AB06-936C3F0DD940}"/>
    <cellStyle name="Normal 2 5 17" xfId="876" xr:uid="{F2D23043-BD72-4F34-B58A-0DB11AF1E1E6}"/>
    <cellStyle name="Normal 2 5 18" xfId="877" xr:uid="{92294738-5AA0-4D6F-847B-7BA94ADFFBF8}"/>
    <cellStyle name="Normal 2 5 19" xfId="878" xr:uid="{D3F6FA2D-1D57-4933-8844-C0B608880377}"/>
    <cellStyle name="Normal 2 5 2" xfId="879" xr:uid="{001560C4-D6D1-468D-BD9A-007961AED0AB}"/>
    <cellStyle name="Normal 2 5 2 10" xfId="880" xr:uid="{8C0372F7-A00E-4AF2-82FE-353B132BC3BB}"/>
    <cellStyle name="Normal 2 5 2 11" xfId="881" xr:uid="{DF6CDBED-1456-41E4-868D-50A3B412B2DC}"/>
    <cellStyle name="Normal 2 5 2 12" xfId="882" xr:uid="{60B2534F-A92C-4D05-A508-BCD0F20B5910}"/>
    <cellStyle name="Normal 2 5 2 13" xfId="883" xr:uid="{EDCD4D2B-B541-4787-A870-FA75FCB5AF90}"/>
    <cellStyle name="Normal 2 5 2 14" xfId="884" xr:uid="{C7645CD2-788D-4AC6-8E6F-E4FAAB09A367}"/>
    <cellStyle name="Normal 2 5 2 15" xfId="885" xr:uid="{CA4BB2D9-0153-4713-A329-73A41D4FE8EC}"/>
    <cellStyle name="Normal 2 5 2 16" xfId="886" xr:uid="{72A0EE8D-10A1-4087-8692-9B5A1BCD8293}"/>
    <cellStyle name="Normal 2 5 2 17" xfId="887" xr:uid="{4C1F3342-C573-418E-8F07-B7D8F2C3839E}"/>
    <cellStyle name="Normal 2 5 2 18" xfId="888" xr:uid="{06F49D92-1FC2-4DAC-A020-EADA9D92862F}"/>
    <cellStyle name="Normal 2 5 2 19" xfId="889" xr:uid="{63AA9EE1-5D92-4A67-8470-855A7E711377}"/>
    <cellStyle name="Normal 2 5 2 2" xfId="890" xr:uid="{08E60189-96A9-4391-A89A-2BD37D3759A1}"/>
    <cellStyle name="Normal 2 5 2 2 10" xfId="891" xr:uid="{358C5B80-3EE9-4F61-BE58-041F5B99EC54}"/>
    <cellStyle name="Normal 2 5 2 2 11" xfId="892" xr:uid="{7439D7AE-EEA1-4E40-8DDD-7A4DF966349B}"/>
    <cellStyle name="Normal 2 5 2 2 12" xfId="893" xr:uid="{B04C31D7-0CDD-4AC0-9A3E-A249518AEFEB}"/>
    <cellStyle name="Normal 2 5 2 2 13" xfId="894" xr:uid="{EC8EF906-DF44-4D46-BA69-5DE828D6E033}"/>
    <cellStyle name="Normal 2 5 2 2 14" xfId="895" xr:uid="{247AE16A-3847-483D-88FB-0C72354F2FC8}"/>
    <cellStyle name="Normal 2 5 2 2 15" xfId="896" xr:uid="{EF085140-0712-40D3-AB10-0FCECD3DDDBC}"/>
    <cellStyle name="Normal 2 5 2 2 16" xfId="897" xr:uid="{88CDE99D-147C-4327-81CA-080923FC0358}"/>
    <cellStyle name="Normal 2 5 2 2 17" xfId="898" xr:uid="{8E041852-A043-42C7-8AC8-C3636B821DD1}"/>
    <cellStyle name="Normal 2 5 2 2 18" xfId="899" xr:uid="{2EFC4C5C-88B0-4B64-AC6F-90C18F15F841}"/>
    <cellStyle name="Normal 2 5 2 2 19" xfId="900" xr:uid="{9CE47C5C-167D-41D8-ADFD-5A578E155E6B}"/>
    <cellStyle name="Normal 2 5 2 2 2" xfId="901" xr:uid="{DC6D1B7B-A52C-4576-9817-4214C31410CB}"/>
    <cellStyle name="Normal 2 5 2 2 20" xfId="902" xr:uid="{05A4B238-AA23-4FF1-A633-420B0FA84E1B}"/>
    <cellStyle name="Normal 2 5 2 2 21" xfId="903" xr:uid="{21820D44-B04C-4119-85E2-C09DE00E127C}"/>
    <cellStyle name="Normal 2 5 2 2 22" xfId="904" xr:uid="{F4AB8B96-88C7-4E18-AEA4-D9EBF1694D51}"/>
    <cellStyle name="Normal 2 5 2 2 23" xfId="905" xr:uid="{D10E329C-8EFF-43A4-914C-5635378F9D52}"/>
    <cellStyle name="Normal 2 5 2 2 24" xfId="906" xr:uid="{599F5FBB-11C7-4D60-9C24-2302D0BB86C3}"/>
    <cellStyle name="Normal 2 5 2 2 25" xfId="907" xr:uid="{224EF5D4-093D-4A58-BAD4-13B82A1D99C2}"/>
    <cellStyle name="Normal 2 5 2 2 26" xfId="908" xr:uid="{2E950AA7-0C87-4EE5-B627-94F60719BC60}"/>
    <cellStyle name="Normal 2 5 2 2 27" xfId="909" xr:uid="{3FBA4590-9668-4427-BB9A-BDD208CA9E89}"/>
    <cellStyle name="Normal 2 5 2 2 28" xfId="910" xr:uid="{B5ED70C7-E26B-45C0-AA16-6D7079826C7C}"/>
    <cellStyle name="Normal 2 5 2 2 29" xfId="911" xr:uid="{666863B6-8531-4265-98CF-E8218BBB4DDF}"/>
    <cellStyle name="Normal 2 5 2 2 3" xfId="912" xr:uid="{230F089E-741D-4814-B52A-F7243273E326}"/>
    <cellStyle name="Normal 2 5 2 2 30" xfId="913" xr:uid="{5D4EC684-F4D8-4DB0-ADB6-AEE51ECA4B0D}"/>
    <cellStyle name="Normal 2 5 2 2 31" xfId="914" xr:uid="{49D67491-71CC-44C9-B85C-177938717E84}"/>
    <cellStyle name="Normal 2 5 2 2 32" xfId="915" xr:uid="{9C36A1D3-729D-441B-95BB-561C4CF2C5D8}"/>
    <cellStyle name="Normal 2 5 2 2 33" xfId="916" xr:uid="{FE1EF0B5-C256-47A0-BCB7-B58E201D6605}"/>
    <cellStyle name="Normal 2 5 2 2 34" xfId="917" xr:uid="{46FA12A3-2222-409B-A498-FE6C47B3A980}"/>
    <cellStyle name="Normal 2 5 2 2 35" xfId="918" xr:uid="{7ACBE92D-779E-4451-B62A-78F5E0320DB8}"/>
    <cellStyle name="Normal 2 5 2 2 36" xfId="919" xr:uid="{9D2A626E-8796-42A9-AD74-1242444A5BB1}"/>
    <cellStyle name="Normal 2 5 2 2 37" xfId="920" xr:uid="{5EAAA16E-1E0B-4994-BEBA-26C0646658D2}"/>
    <cellStyle name="Normal 2 5 2 2 38" xfId="921" xr:uid="{88E71932-F95D-45FA-911E-574E3FD46D1D}"/>
    <cellStyle name="Normal 2 5 2 2 39" xfId="922" xr:uid="{C9403519-2AE4-483C-9019-54EB80FB8AF3}"/>
    <cellStyle name="Normal 2 5 2 2 4" xfId="923" xr:uid="{C39DEBB9-A77E-4FFF-9A65-8B0C3E29E829}"/>
    <cellStyle name="Normal 2 5 2 2 40" xfId="924" xr:uid="{C158F824-4365-4E59-A0FB-852BEC226D6D}"/>
    <cellStyle name="Normal 2 5 2 2 41" xfId="925" xr:uid="{D7AFCF59-2C1A-4C15-A354-3C8E1E47807A}"/>
    <cellStyle name="Normal 2 5 2 2 42" xfId="926" xr:uid="{8E69DB37-7409-45C4-B048-403B8817FFED}"/>
    <cellStyle name="Normal 2 5 2 2 43" xfId="927" xr:uid="{E0BAEE47-3486-4CE8-9D17-76DF6EDBCA0E}"/>
    <cellStyle name="Normal 2 5 2 2 44" xfId="928" xr:uid="{C7133B78-1EC6-429F-9814-12BFDD97A74D}"/>
    <cellStyle name="Normal 2 5 2 2 45" xfId="929" xr:uid="{71EEEB39-64F4-4F08-B7BE-97C0B6013446}"/>
    <cellStyle name="Normal 2 5 2 2 46" xfId="930" xr:uid="{0F17AC59-C7AD-4E42-B06C-216F7011EF30}"/>
    <cellStyle name="Normal 2 5 2 2 47" xfId="931" xr:uid="{6F963EB8-6235-4C32-B4D4-C385720FE2F9}"/>
    <cellStyle name="Normal 2 5 2 2 48" xfId="932" xr:uid="{39385883-0440-4ECA-AEFB-B3A0DF548A60}"/>
    <cellStyle name="Normal 2 5 2 2 49" xfId="933" xr:uid="{A2960B7E-FF0C-4590-9EF7-E2F049B45A19}"/>
    <cellStyle name="Normal 2 5 2 2 5" xfId="934" xr:uid="{81CF91D9-C784-4EE5-822D-14A1159FF77E}"/>
    <cellStyle name="Normal 2 5 2 2 50" xfId="935" xr:uid="{D1289266-1DBA-489D-BE54-D2662EF2D416}"/>
    <cellStyle name="Normal 2 5 2 2 51" xfId="936" xr:uid="{3338052F-4FF0-4F44-BC9E-20CC262E5FD8}"/>
    <cellStyle name="Normal 2 5 2 2 52" xfId="937" xr:uid="{C395671A-94D9-4CF5-9E71-F16D4A30B48B}"/>
    <cellStyle name="Normal 2 5 2 2 53" xfId="938" xr:uid="{AB333126-C6A6-474A-AC76-A35193EBBC00}"/>
    <cellStyle name="Normal 2 5 2 2 54" xfId="939" xr:uid="{BFF79250-FB5B-4B58-AF8C-C1AB7EB7BA33}"/>
    <cellStyle name="Normal 2 5 2 2 55" xfId="940" xr:uid="{B2925F17-78D7-4EA1-BC1D-417BED865E15}"/>
    <cellStyle name="Normal 2 5 2 2 6" xfId="941" xr:uid="{827E30C8-C19F-4D6B-A150-DABF3304829D}"/>
    <cellStyle name="Normal 2 5 2 2 7" xfId="942" xr:uid="{E4769858-72F0-4EAE-9C20-4007A342C635}"/>
    <cellStyle name="Normal 2 5 2 2 8" xfId="943" xr:uid="{A48765EB-5CAA-4706-A168-E8DCDD748885}"/>
    <cellStyle name="Normal 2 5 2 2 9" xfId="944" xr:uid="{A9249DE1-0E22-4403-907E-85B7C23B0E22}"/>
    <cellStyle name="Normal 2 5 2 20" xfId="945" xr:uid="{99117633-FF5B-421A-AB44-91C21CA818C9}"/>
    <cellStyle name="Normal 2 5 2 21" xfId="946" xr:uid="{54036506-9F3E-4512-A231-92D78ED2288A}"/>
    <cellStyle name="Normal 2 5 2 22" xfId="947" xr:uid="{960E4FF4-C8C2-429B-BDE8-11717B89E0A9}"/>
    <cellStyle name="Normal 2 5 2 23" xfId="948" xr:uid="{4F2A67FB-BF27-4F13-95D5-C3D37EAD7251}"/>
    <cellStyle name="Normal 2 5 2 24" xfId="949" xr:uid="{FD79D3CA-39A2-4030-B5EF-8504C43F75DD}"/>
    <cellStyle name="Normal 2 5 2 25" xfId="950" xr:uid="{D4024985-9DB5-4726-8863-1E4C3CC36D32}"/>
    <cellStyle name="Normal 2 5 2 26" xfId="951" xr:uid="{0DA1E394-F81A-41C6-AFE6-DB25DF5751A4}"/>
    <cellStyle name="Normal 2 5 2 27" xfId="952" xr:uid="{C42F8B7B-409A-4FBB-A53A-E83082A6C6D3}"/>
    <cellStyle name="Normal 2 5 2 28" xfId="953" xr:uid="{AA950671-419C-46BE-AD01-0390F3364D0A}"/>
    <cellStyle name="Normal 2 5 2 29" xfId="954" xr:uid="{F2FC5336-FC04-4D0F-87B4-605F8FACE330}"/>
    <cellStyle name="Normal 2 5 2 3" xfId="955" xr:uid="{6511708C-4558-4ECF-B6DB-88C495C677D6}"/>
    <cellStyle name="Normal 2 5 2 30" xfId="956" xr:uid="{D134EF87-1693-4C37-8F3F-BFAC9B2CFBBA}"/>
    <cellStyle name="Normal 2 5 2 31" xfId="957" xr:uid="{B5051778-B7A8-4466-97BB-6C4E7F87C4D9}"/>
    <cellStyle name="Normal 2 5 2 32" xfId="958" xr:uid="{6AB31DE3-D36C-4B56-BCCB-3AC54E3846E6}"/>
    <cellStyle name="Normal 2 5 2 33" xfId="959" xr:uid="{13262171-A404-4E4C-921F-5469F3A9B774}"/>
    <cellStyle name="Normal 2 5 2 4" xfId="960" xr:uid="{86DC587D-359A-4352-B64E-E719B028A6B6}"/>
    <cellStyle name="Normal 2 5 2 5" xfId="961" xr:uid="{D65621AC-72AB-4A7E-AD23-F75C2853B932}"/>
    <cellStyle name="Normal 2 5 2 6" xfId="962" xr:uid="{AA12771E-BD3D-49B9-9B63-63422FF6A13F}"/>
    <cellStyle name="Normal 2 5 2 7" xfId="963" xr:uid="{AA14FF00-16E5-43E3-A501-A7C9B0A719F9}"/>
    <cellStyle name="Normal 2 5 2 8" xfId="964" xr:uid="{BECD629E-8F96-4A27-A8A5-C6C5A806E582}"/>
    <cellStyle name="Normal 2 5 2 9" xfId="965" xr:uid="{A2A9F463-6350-4C56-9F66-989FDDBD10AA}"/>
    <cellStyle name="Normal 2 5 20" xfId="966" xr:uid="{5D5A9159-7553-43D3-BC85-C313BDF6E24F}"/>
    <cellStyle name="Normal 2 5 21" xfId="967" xr:uid="{F1DE8976-6E54-4B98-81B3-7549A448D042}"/>
    <cellStyle name="Normal 2 5 22" xfId="968" xr:uid="{B43C2CAC-D27B-4585-915C-0A5CA82A78FD}"/>
    <cellStyle name="Normal 2 5 23" xfId="969" xr:uid="{5509BB93-CA83-480A-9C37-DF26BD254758}"/>
    <cellStyle name="Normal 2 5 24" xfId="970" xr:uid="{C6F5A91E-0AF8-45DE-8588-FF54E1519448}"/>
    <cellStyle name="Normal 2 5 25" xfId="971" xr:uid="{358A4865-8C1A-4A96-ADF5-CB5F7820CBAE}"/>
    <cellStyle name="Normal 2 5 26" xfId="972" xr:uid="{494D492D-21FE-49E8-9F89-713AE0374F40}"/>
    <cellStyle name="Normal 2 5 27" xfId="973" xr:uid="{BE66147E-7FC8-4A23-967B-D3EF65D40F1A}"/>
    <cellStyle name="Normal 2 5 28" xfId="974" xr:uid="{6F29996E-F203-4AE0-92CD-B754DA5AA899}"/>
    <cellStyle name="Normal 2 5 29" xfId="975" xr:uid="{A2A69967-AE4E-45C8-A5F0-860E0FCC7662}"/>
    <cellStyle name="Normal 2 5 3" xfId="976" xr:uid="{E5C23E82-FEF8-4E53-B2C9-4EF6BD939D2B}"/>
    <cellStyle name="Normal 2 5 30" xfId="977" xr:uid="{AE448773-DB17-4858-BCE1-692BCF780952}"/>
    <cellStyle name="Normal 2 5 31" xfId="978" xr:uid="{CCA2B314-933F-4685-ADB8-E2441EE75788}"/>
    <cellStyle name="Normal 2 5 32" xfId="979" xr:uid="{EC3FB1D2-8B55-4F43-B9D4-A071A13F7725}"/>
    <cellStyle name="Normal 2 5 33" xfId="980" xr:uid="{13B52065-DCC9-4F47-9983-6C26B3653A15}"/>
    <cellStyle name="Normal 2 5 34" xfId="981" xr:uid="{7E6EDB93-EA03-4E54-8685-ABBA5F875C6F}"/>
    <cellStyle name="Normal 2 5 35" xfId="982" xr:uid="{C81BD9B4-14DF-48A6-B57D-667E23427088}"/>
    <cellStyle name="Normal 2 5 36" xfId="983" xr:uid="{B88F537F-56D7-4069-8713-57157AD58FFA}"/>
    <cellStyle name="Normal 2 5 37" xfId="984" xr:uid="{704A2F87-A697-4AD6-95A5-7769CEC12471}"/>
    <cellStyle name="Normal 2 5 38" xfId="985" xr:uid="{2E89B9DB-A273-4312-9FDE-8133E66FFBB3}"/>
    <cellStyle name="Normal 2 5 39" xfId="986" xr:uid="{C54F7F68-6E15-47F7-94A3-382BAB51EB8B}"/>
    <cellStyle name="Normal 2 5 4" xfId="987" xr:uid="{6B757CDA-B8CD-4784-A357-F3B13CF61E13}"/>
    <cellStyle name="Normal 2 5 40" xfId="988" xr:uid="{BCBD1658-E6AE-45AC-A85A-4B85AA990602}"/>
    <cellStyle name="Normal 2 5 41" xfId="989" xr:uid="{2CD87884-3E42-4660-B642-86987D409AB2}"/>
    <cellStyle name="Normal 2 5 42" xfId="990" xr:uid="{022F4B86-9E95-41CF-860C-E193C8AD3A26}"/>
    <cellStyle name="Normal 2 5 43" xfId="991" xr:uid="{5D4DA333-0081-4D46-9A0D-D6A586309A69}"/>
    <cellStyle name="Normal 2 5 44" xfId="992" xr:uid="{6460D4CE-7F31-46EA-A753-E131942B6795}"/>
    <cellStyle name="Normal 2 5 45" xfId="993" xr:uid="{D51608AF-3554-4C7F-8189-7B916033B97F}"/>
    <cellStyle name="Normal 2 5 46" xfId="994" xr:uid="{9C9A980B-81D0-4EFA-948E-2013A6C67F4E}"/>
    <cellStyle name="Normal 2 5 47" xfId="995" xr:uid="{12A44344-2C44-4231-A52E-A95E3E4C4201}"/>
    <cellStyle name="Normal 2 5 48" xfId="996" xr:uid="{BA215D51-0389-479A-93AE-CF840EFD4EFB}"/>
    <cellStyle name="Normal 2 5 49" xfId="997" xr:uid="{A7507CB1-2BD9-4929-BC8C-CB45A501C66E}"/>
    <cellStyle name="Normal 2 5 5" xfId="998" xr:uid="{958958CD-A8FE-4E8E-A1EB-0DF8F4FAE73A}"/>
    <cellStyle name="Normal 2 5 50" xfId="999" xr:uid="{6FB9BBDD-6B5A-427C-936E-40ADB5B487B4}"/>
    <cellStyle name="Normal 2 5 51" xfId="1000" xr:uid="{93E59EA9-6D26-49AE-BE6D-F5F1A0FAFA3E}"/>
    <cellStyle name="Normal 2 5 52" xfId="1001" xr:uid="{476D2363-3431-499D-AAE2-70064556F1AC}"/>
    <cellStyle name="Normal 2 5 53" xfId="1002" xr:uid="{D8A6CA3C-1416-4C07-B481-76C451F36F5A}"/>
    <cellStyle name="Normal 2 5 54" xfId="1003" xr:uid="{3BD2A0F3-8AFF-4BDB-A25F-67C7C9DA49B2}"/>
    <cellStyle name="Normal 2 5 55" xfId="1004" xr:uid="{5E4CE7B5-BF8A-483F-8737-63FBCA7277D3}"/>
    <cellStyle name="Normal 2 5 56" xfId="1005" xr:uid="{1D5E13A1-676B-4977-9067-5645218E119A}"/>
    <cellStyle name="Normal 2 5 57" xfId="1006" xr:uid="{3E343D01-0164-4825-8F24-47CD23F2BC9D}"/>
    <cellStyle name="Normal 2 5 58" xfId="1007" xr:uid="{688EE0E8-BA25-419C-B9EB-98C9C758E788}"/>
    <cellStyle name="Normal 2 5 59" xfId="1008" xr:uid="{7A9AD3D5-75D4-4177-B055-5E92CC255F43}"/>
    <cellStyle name="Normal 2 5 6" xfId="1009" xr:uid="{3D771563-9E32-4F2E-86A0-E1CA35BFA8EB}"/>
    <cellStyle name="Normal 2 5 60" xfId="1010" xr:uid="{7626046C-062D-4188-B339-453CA6277B6D}"/>
    <cellStyle name="Normal 2 5 61" xfId="1011" xr:uid="{3C2AEA31-3834-4CF6-BE46-BFBB45B5BB52}"/>
    <cellStyle name="Normal 2 5 62" xfId="1012" xr:uid="{D445B643-B483-4BA3-9B80-0D7E63504F44}"/>
    <cellStyle name="Normal 2 5 63" xfId="1013" xr:uid="{53D1D5CC-0319-4B5A-85DB-F531943E6E47}"/>
    <cellStyle name="Normal 2 5 64" xfId="1014" xr:uid="{60B74D14-7CA3-44B5-86E2-7A3707AF8355}"/>
    <cellStyle name="Normal 2 5 65" xfId="1015" xr:uid="{BB60C789-2633-4DF3-ACFA-0E6D826914BE}"/>
    <cellStyle name="Normal 2 5 66" xfId="1016" xr:uid="{7B5B6C61-E2C0-4D0E-83E5-FDFFE684D10D}"/>
    <cellStyle name="Normal 2 5 67" xfId="1017" xr:uid="{907CECCF-27FE-46BE-AE3B-672DE55578F7}"/>
    <cellStyle name="Normal 2 5 68" xfId="1018" xr:uid="{6ED4D0A4-C27A-41BF-B1FD-EB75BBBE4DC9}"/>
    <cellStyle name="Normal 2 5 69" xfId="1019" xr:uid="{CAB9B2F1-031D-419F-A5A1-6F1A0571F4A7}"/>
    <cellStyle name="Normal 2 5 7" xfId="1020" xr:uid="{4E9A7255-B316-4BA6-9353-219F0FD4799D}"/>
    <cellStyle name="Normal 2 5 70" xfId="1021" xr:uid="{C1F04DA8-40BB-461E-8610-F64089737559}"/>
    <cellStyle name="Normal 2 5 71" xfId="1022" xr:uid="{DBDB3469-B7F1-4648-A63F-D273CE29F0C9}"/>
    <cellStyle name="Normal 2 5 72" xfId="1023" xr:uid="{D9945801-9C1B-47C8-AB20-A0B76484ECA7}"/>
    <cellStyle name="Normal 2 5 73" xfId="1024" xr:uid="{DADA90F7-63D6-4091-A456-A212897FE296}"/>
    <cellStyle name="Normal 2 5 74" xfId="1025" xr:uid="{51A93F31-6CE5-4D8A-BAE0-B95D3724C4C7}"/>
    <cellStyle name="Normal 2 5 75" xfId="1026" xr:uid="{156D129B-A78B-4980-9AEF-B7371330B57E}"/>
    <cellStyle name="Normal 2 5 76" xfId="1027" xr:uid="{AC01F972-6B24-4946-9D7D-29C9D2C883A4}"/>
    <cellStyle name="Normal 2 5 77" xfId="1028" xr:uid="{BE6EBBA5-65D5-4B15-9C1B-29D5D03DE5F6}"/>
    <cellStyle name="Normal 2 5 78" xfId="1029" xr:uid="{8E7B6047-9B27-4517-B46B-E420745F5919}"/>
    <cellStyle name="Normal 2 5 79" xfId="1030" xr:uid="{6DF02BB4-422B-46AE-B603-FEA3998DB076}"/>
    <cellStyle name="Normal 2 5 8" xfId="1031" xr:uid="{3406D3EB-12A5-420D-8EA1-C05FA80D2EFD}"/>
    <cellStyle name="Normal 2 5 80" xfId="1032" xr:uid="{C9E6A5DF-B6E0-45E2-87F6-96A291E334A7}"/>
    <cellStyle name="Normal 2 5 81" xfId="1033" xr:uid="{5FF2178C-0F9E-4271-88FF-F4B8C4FDD80E}"/>
    <cellStyle name="Normal 2 5 82" xfId="1034" xr:uid="{72BC5580-0E64-488A-9B3B-D170D9B9C06B}"/>
    <cellStyle name="Normal 2 5 83" xfId="1035" xr:uid="{82EA7594-447E-4881-AD63-A2472F912205}"/>
    <cellStyle name="Normal 2 5 84" xfId="1036" xr:uid="{1A09507E-7B12-4F41-BD6D-95CEA786E5B9}"/>
    <cellStyle name="Normal 2 5 85" xfId="1037" xr:uid="{7E35FE77-5881-45DC-83CE-9855F1E27F36}"/>
    <cellStyle name="Normal 2 5 86" xfId="1038" xr:uid="{FD2C62DC-6FF4-48A3-A4B1-DAEBA5FC8EE9}"/>
    <cellStyle name="Normal 2 5 87" xfId="1039" xr:uid="{2421E63D-8AC2-48CA-94B5-1F30D83E8D15}"/>
    <cellStyle name="Normal 2 5 9" xfId="1040" xr:uid="{AE73B77C-92F1-4170-9CF5-2B278B0BBF9F}"/>
    <cellStyle name="Normal 2 5_DEER 032008 Cost Summary Delivery - Rev 4 (2)" xfId="1041" xr:uid="{66D9FE2F-3300-43B7-AB12-B109E5FB0793}"/>
    <cellStyle name="Normal 2 50" xfId="1042" xr:uid="{3214C178-906A-452A-A0EA-E4870EDD21C4}"/>
    <cellStyle name="Normal 2 51" xfId="1043" xr:uid="{439E62F3-1045-41AC-8AE7-37DED136250A}"/>
    <cellStyle name="Normal 2 52" xfId="1044" xr:uid="{1E5ECB9B-C2B4-4F06-B7D8-E6C48E8D946D}"/>
    <cellStyle name="Normal 2 53" xfId="1045" xr:uid="{E4693165-A4D0-4B89-A56D-71728630F688}"/>
    <cellStyle name="Normal 2 54" xfId="1046" xr:uid="{60F68B66-5CB6-4A38-983B-B5C8298CF61B}"/>
    <cellStyle name="Normal 2 55" xfId="1047" xr:uid="{99768283-C2C6-47EB-98FA-2DA3CDC19839}"/>
    <cellStyle name="Normal 2 56" xfId="1048" xr:uid="{60F31F78-0B47-4120-A70E-F5C03E095E94}"/>
    <cellStyle name="Normal 2 57" xfId="1049" xr:uid="{C34FEC9D-E0F7-4EC3-B8D6-71D593646E8A}"/>
    <cellStyle name="Normal 2 58" xfId="1050" xr:uid="{F43F28A7-1E06-4821-8474-C6D62E2E17AC}"/>
    <cellStyle name="Normal 2 59" xfId="1051" xr:uid="{6DC9D24B-4C41-4FFC-8F3E-97E1DC00D7A5}"/>
    <cellStyle name="Normal 2 6" xfId="1052" xr:uid="{AB1AA003-ED4C-4DA8-8C75-6C18917BE266}"/>
    <cellStyle name="Normal 2 60" xfId="1053" xr:uid="{BF8CA9F2-B08A-4A6C-9985-93A5ADB9A516}"/>
    <cellStyle name="Normal 2 61" xfId="1054" xr:uid="{77F5DBD0-AC25-464B-9835-849179F96606}"/>
    <cellStyle name="Normal 2 62" xfId="1055" xr:uid="{5A0CB069-3934-419E-B4DD-2066C9D3B177}"/>
    <cellStyle name="Normal 2 63" xfId="1056" xr:uid="{A533C017-9A8C-44BF-B71D-4FF199330582}"/>
    <cellStyle name="Normal 2 64" xfId="1057" xr:uid="{6447D8C8-CF3C-4B81-8E13-8BFB51F984D6}"/>
    <cellStyle name="Normal 2 65" xfId="1058" xr:uid="{21BA6585-E618-4F44-833C-B1006137AF7E}"/>
    <cellStyle name="Normal 2 66" xfId="1059" xr:uid="{37EB3C91-817D-4EEC-995A-4C9DED3711D1}"/>
    <cellStyle name="Normal 2 67" xfId="1060" xr:uid="{BBF66602-42FB-47F9-A0C8-3D1F69BB34DA}"/>
    <cellStyle name="Normal 2 68" xfId="1061" xr:uid="{C8E2698D-A1E7-407F-BE90-C7FE52B16D5A}"/>
    <cellStyle name="Normal 2 69" xfId="1062" xr:uid="{4C29F5CC-13A9-4059-A300-8C4F6FA60C1E}"/>
    <cellStyle name="Normal 2 7" xfId="1063" xr:uid="{36920C54-A8A1-46AB-AD11-DB88C8D17450}"/>
    <cellStyle name="Normal 2 70" xfId="1064" xr:uid="{B9EB94CB-DDD9-4809-92A8-73737E438367}"/>
    <cellStyle name="Normal 2 71" xfId="1065" xr:uid="{EE50BCC1-CFC6-46A0-9930-26AC3B517D56}"/>
    <cellStyle name="Normal 2 72" xfId="1066" xr:uid="{F79A7300-F92B-4E8B-B337-B63B43E352D9}"/>
    <cellStyle name="Normal 2 73" xfId="1067" xr:uid="{FF7306A7-3D2E-4722-ACAC-735D11B502B6}"/>
    <cellStyle name="Normal 2 74" xfId="1068" xr:uid="{6C3ABED7-043C-486A-9D14-71BE887D276C}"/>
    <cellStyle name="Normal 2 75" xfId="1069" xr:uid="{A46F8F41-B27E-481D-AE51-294F9A75D10F}"/>
    <cellStyle name="Normal 2 76" xfId="1070" xr:uid="{33BEFE86-1D06-44A2-A166-4A46611DBC93}"/>
    <cellStyle name="Normal 2 77" xfId="1071" xr:uid="{07D88D2D-9AD3-461E-A6CF-5C43566EB313}"/>
    <cellStyle name="Normal 2 78" xfId="1072" xr:uid="{7A2E5C2C-B7AB-4452-B765-F86F34BA8957}"/>
    <cellStyle name="Normal 2 79" xfId="1073" xr:uid="{C364E5A7-CC48-4330-BAA4-F842C19E1748}"/>
    <cellStyle name="Normal 2 8" xfId="1074" xr:uid="{88D71B0C-AFB7-477C-8566-5BF7D08F8E72}"/>
    <cellStyle name="Normal 2 8 10" xfId="1075" xr:uid="{E274C715-39F9-4852-B38D-0ED11B2EDCF7}"/>
    <cellStyle name="Normal 2 8 11" xfId="1076" xr:uid="{61748D58-31DE-438B-A2DE-0F82922E2858}"/>
    <cellStyle name="Normal 2 8 12" xfId="1077" xr:uid="{221F85E0-AA50-4446-A91D-72307141E706}"/>
    <cellStyle name="Normal 2 8 13" xfId="1078" xr:uid="{B1B5C652-4E09-4501-8F0F-9379B8CCABC6}"/>
    <cellStyle name="Normal 2 8 14" xfId="1079" xr:uid="{2B997CC6-5A6D-4375-9DC8-0B0DA442CFAE}"/>
    <cellStyle name="Normal 2 8 15" xfId="1080" xr:uid="{A5F5EB8C-4EDD-4DF1-BB9D-1497B7269185}"/>
    <cellStyle name="Normal 2 8 16" xfId="1081" xr:uid="{D3603AEE-D608-41B2-A32D-8F6AA89CA229}"/>
    <cellStyle name="Normal 2 8 17" xfId="1082" xr:uid="{712D7846-5F06-42F5-9EBD-5AB41100C183}"/>
    <cellStyle name="Normal 2 8 18" xfId="1083" xr:uid="{750B9FAE-ABA5-4F46-8594-144AB413B09C}"/>
    <cellStyle name="Normal 2 8 19" xfId="1084" xr:uid="{58850638-1D12-4B28-993F-441899496D5B}"/>
    <cellStyle name="Normal 2 8 2" xfId="1085" xr:uid="{ED3C8BC2-70CE-4C2D-8759-CF29DCB2A4FC}"/>
    <cellStyle name="Normal 2 8 20" xfId="1086" xr:uid="{7D342EBD-435F-49DE-B9AA-99F1041E053C}"/>
    <cellStyle name="Normal 2 8 21" xfId="1087" xr:uid="{31F4D0CC-EC0D-48F6-ACA1-81FFC7C37260}"/>
    <cellStyle name="Normal 2 8 22" xfId="1088" xr:uid="{F7F35B73-0CBF-4FAB-9347-144A8FDE9E28}"/>
    <cellStyle name="Normal 2 8 23" xfId="1089" xr:uid="{AF95E9FA-782F-4B9C-A8A8-DF359D4C864A}"/>
    <cellStyle name="Normal 2 8 3" xfId="1090" xr:uid="{66D7A2ED-774A-4CD5-B031-386183D0A8DB}"/>
    <cellStyle name="Normal 2 8 4" xfId="1091" xr:uid="{8FD32B32-021E-4E64-B9AE-B21F76553121}"/>
    <cellStyle name="Normal 2 8 5" xfId="1092" xr:uid="{B26BB36E-F9BA-46FF-BB7B-C3DC4E7CEC28}"/>
    <cellStyle name="Normal 2 8 6" xfId="1093" xr:uid="{5DD5899A-5462-4C30-883C-7A957D48AAAD}"/>
    <cellStyle name="Normal 2 8 7" xfId="1094" xr:uid="{CD61BC66-E6C7-4F14-8468-F4D511AB5CFD}"/>
    <cellStyle name="Normal 2 8 8" xfId="1095" xr:uid="{C68057ED-049A-45D0-BBE9-7CE67771B904}"/>
    <cellStyle name="Normal 2 8 9" xfId="1096" xr:uid="{20DE407B-B9F2-4498-AAA0-AF454B1632D2}"/>
    <cellStyle name="Normal 2 80" xfId="1097" xr:uid="{7659E17F-0850-4D33-940F-D3CF1D3CE927}"/>
    <cellStyle name="Normal 2 81" xfId="1098" xr:uid="{C7158DFE-8A0E-40B0-9674-772F208150B7}"/>
    <cellStyle name="Normal 2 82" xfId="1099" xr:uid="{40A8C480-313D-4AFB-A4A2-0650B431C50B}"/>
    <cellStyle name="Normal 2 83" xfId="1100" xr:uid="{3F22D458-8A5B-49BB-8611-71512A6F2E21}"/>
    <cellStyle name="Normal 2 84" xfId="1101" xr:uid="{DDBC1C05-BE8E-4FCF-94F0-F03D90C961BE}"/>
    <cellStyle name="Normal 2 85" xfId="1102" xr:uid="{82DF44CF-0466-4732-BAF3-A8DC31EB439D}"/>
    <cellStyle name="Normal 2 86" xfId="1103" xr:uid="{50C89774-E1F6-462C-BBCE-95168B67D415}"/>
    <cellStyle name="Normal 2 87" xfId="1104" xr:uid="{F43F34E5-0430-4F39-8510-2BA1FC4D0B04}"/>
    <cellStyle name="Normal 2 88" xfId="1105" xr:uid="{F27599ED-EFEE-47AF-B93B-6A73A3E3C206}"/>
    <cellStyle name="Normal 2 89" xfId="1106" xr:uid="{32480B0A-0F18-45ED-A743-8A5D4B78AB31}"/>
    <cellStyle name="Normal 2 9" xfId="1107" xr:uid="{AE5F4066-F694-4D5C-8624-1C3B0D62B012}"/>
    <cellStyle name="Normal 2 9 10" xfId="1108" xr:uid="{ECF96ADA-C479-4E74-BADB-8351C028FC84}"/>
    <cellStyle name="Normal 2 9 11" xfId="1109" xr:uid="{13ABAD4C-B788-4E84-B644-34EEF18F6DF6}"/>
    <cellStyle name="Normal 2 9 12" xfId="1110" xr:uid="{8A23B194-254C-49BD-86C1-3F061AECD91F}"/>
    <cellStyle name="Normal 2 9 13" xfId="1111" xr:uid="{BD33DB79-3CEF-454F-8B28-B5455A303CA8}"/>
    <cellStyle name="Normal 2 9 14" xfId="1112" xr:uid="{E6FE3BF4-4A19-4F53-B8FD-E2A0C3F02BFD}"/>
    <cellStyle name="Normal 2 9 15" xfId="1113" xr:uid="{1BBC1A22-AD4C-434C-A0E2-15BE8637FABF}"/>
    <cellStyle name="Normal 2 9 16" xfId="1114" xr:uid="{C15384B2-3644-4B59-995D-F98E6D6B8D70}"/>
    <cellStyle name="Normal 2 9 17" xfId="1115" xr:uid="{AD8AF237-B4EF-40E8-B1BB-DC316A99BA8D}"/>
    <cellStyle name="Normal 2 9 18" xfId="1116" xr:uid="{07159984-DCB5-4789-A250-DDD19411EA3A}"/>
    <cellStyle name="Normal 2 9 19" xfId="1117" xr:uid="{2E459A7D-239D-4220-8BD0-6193D9267FFE}"/>
    <cellStyle name="Normal 2 9 2" xfId="1118" xr:uid="{9CC8588B-1B4A-46C5-9220-DC4F00EE1D4E}"/>
    <cellStyle name="Normal 2 9 20" xfId="1119" xr:uid="{E94C7137-AF69-4967-BE58-1ADA023C3D66}"/>
    <cellStyle name="Normal 2 9 21" xfId="1120" xr:uid="{7AABED56-6158-4846-82D8-EC7C7C06E3D4}"/>
    <cellStyle name="Normal 2 9 22" xfId="1121" xr:uid="{7318519A-1215-47D5-81CD-B6C3D718509F}"/>
    <cellStyle name="Normal 2 9 23" xfId="1122" xr:uid="{30CBF8D6-150E-4E32-88A3-97381099C299}"/>
    <cellStyle name="Normal 2 9 3" xfId="1123" xr:uid="{3E689AEE-AF76-4D2A-8C3E-591FE5447FA9}"/>
    <cellStyle name="Normal 2 9 4" xfId="1124" xr:uid="{8B9FD8CB-0F73-4140-B15C-AE7A1C3C01A8}"/>
    <cellStyle name="Normal 2 9 5" xfId="1125" xr:uid="{72A0D016-5518-4129-B1B7-D4FD858DF372}"/>
    <cellStyle name="Normal 2 9 6" xfId="1126" xr:uid="{EC71FD73-CCF6-406E-BE9C-2D0A6BA03BC6}"/>
    <cellStyle name="Normal 2 9 7" xfId="1127" xr:uid="{0ADD7115-2918-4882-A95B-A924C8E04402}"/>
    <cellStyle name="Normal 2 9 8" xfId="1128" xr:uid="{DC4F190A-256D-4B17-81E3-3060803C04F4}"/>
    <cellStyle name="Normal 2 9 9" xfId="1129" xr:uid="{1C9E8215-898C-4A19-A45A-BD52DF2F2EF7}"/>
    <cellStyle name="Normal 2 90" xfId="1130" xr:uid="{5E3BEB7E-524E-48B8-BAB2-4BB3678ABE2C}"/>
    <cellStyle name="Normal 2 91" xfId="1131" xr:uid="{5AEFC5AD-8475-4EBF-8B9C-1321EEE459DD}"/>
    <cellStyle name="Normal 2 92" xfId="1132" xr:uid="{AB00AF43-0977-48B3-B145-3229F06807DE}"/>
    <cellStyle name="Normal 2 93" xfId="1133" xr:uid="{0D256815-2528-4827-8F16-4FDB826FDFB0}"/>
    <cellStyle name="Normal 2 94" xfId="1134" xr:uid="{28A6FBAC-E580-4618-A20B-60039D6695E6}"/>
    <cellStyle name="Normal 2 95" xfId="1135" xr:uid="{D14CB685-5089-4722-AFD5-2E319F1ED0F1}"/>
    <cellStyle name="Normal 2 96" xfId="1136" xr:uid="{63FDAC3F-0639-4334-9FE3-A8D49EFC0850}"/>
    <cellStyle name="Normal 2 96 2" xfId="1137" xr:uid="{CB7C0CC6-F220-4BF3-8A6B-D54748EDE7FB}"/>
    <cellStyle name="Normal 2 97" xfId="1138" xr:uid="{C053D361-DF66-4A69-B383-0CA6EBCC7FB2}"/>
    <cellStyle name="Normal 2 97 2" xfId="1139" xr:uid="{781BE506-BE52-44F9-B5BC-57237E9CD3AC}"/>
    <cellStyle name="Normal 2 98" xfId="1140" xr:uid="{9FD2C0B0-4A82-4990-A192-DC44C1225E34}"/>
    <cellStyle name="Normal 2 98 2" xfId="1141" xr:uid="{5E59482E-A003-46A1-A6B6-9A29AB5D1171}"/>
    <cellStyle name="Normal 2 99" xfId="161" xr:uid="{F30E51B4-095A-41F7-8703-390ADDD2F047}"/>
    <cellStyle name="Normal 2_DEER 032008 Cost Summary Delivery - Rev 4 (2)" xfId="1142" xr:uid="{DA9C27E1-9989-4D34-9155-B499F8E0C4B4}"/>
    <cellStyle name="Normal 3" xfId="61" xr:uid="{83608C35-7FCC-4A61-B77A-FE6F0A75539B}"/>
    <cellStyle name="Normal 3 10" xfId="1143" xr:uid="{81721889-08FB-48AC-A42D-E2D0480F3822}"/>
    <cellStyle name="Normal 3 10 10" xfId="1144" xr:uid="{3C4D3406-26D7-402A-9B9E-CC16F05D7CAD}"/>
    <cellStyle name="Normal 3 10 11" xfId="1145" xr:uid="{F18EC530-B55E-49FC-94EB-B5325B87B779}"/>
    <cellStyle name="Normal 3 10 12" xfId="1146" xr:uid="{3E61E715-AD48-43AA-B991-7C78B45B181E}"/>
    <cellStyle name="Normal 3 10 13" xfId="1147" xr:uid="{91848D5E-1E10-46A3-9A44-B3777761ACD1}"/>
    <cellStyle name="Normal 3 10 14" xfId="1148" xr:uid="{A82D0223-5884-4AAA-9135-A64BA67B5560}"/>
    <cellStyle name="Normal 3 10 15" xfId="1149" xr:uid="{406ECE7A-3AF0-423D-944A-78E5AEA82A2D}"/>
    <cellStyle name="Normal 3 10 16" xfId="1150" xr:uid="{DBB91DA8-4921-44C0-9F61-963AAEF199CC}"/>
    <cellStyle name="Normal 3 10 17" xfId="1151" xr:uid="{B2740B07-5B7E-4F1B-9A9C-910B94872ACC}"/>
    <cellStyle name="Normal 3 10 18" xfId="1152" xr:uid="{B0AFB41E-5AB7-407A-94CE-F824FC17B9C7}"/>
    <cellStyle name="Normal 3 10 19" xfId="1153" xr:uid="{1CBDED42-DE77-4F46-86D4-91533044EE69}"/>
    <cellStyle name="Normal 3 10 2" xfId="1154" xr:uid="{8F72FA58-BA30-45FF-BED0-2EB5810C7B8B}"/>
    <cellStyle name="Normal 3 10 20" xfId="1155" xr:uid="{CD34D658-EF04-4CD5-A60D-5AC719958E34}"/>
    <cellStyle name="Normal 3 10 21" xfId="1156" xr:uid="{08864E68-FEA6-4DDB-826A-964E0C036E7E}"/>
    <cellStyle name="Normal 3 10 22" xfId="1157" xr:uid="{6B62C50B-DD93-4B22-84EA-F70B8F3B34C5}"/>
    <cellStyle name="Normal 3 10 23" xfId="1158" xr:uid="{B9847592-6886-471F-921D-F632D0AF7104}"/>
    <cellStyle name="Normal 3 10 3" xfId="1159" xr:uid="{0F7A1085-4236-47DB-83B9-DAB339A1DC53}"/>
    <cellStyle name="Normal 3 10 4" xfId="1160" xr:uid="{8F195016-50A6-403C-B79D-47F18676B997}"/>
    <cellStyle name="Normal 3 10 5" xfId="1161" xr:uid="{FD2FE2D5-C2FC-4124-9146-1217B974D4E6}"/>
    <cellStyle name="Normal 3 10 6" xfId="1162" xr:uid="{F92887C4-FBD4-40B7-880B-23694BD42929}"/>
    <cellStyle name="Normal 3 10 7" xfId="1163" xr:uid="{4195D56E-60BA-4908-BB0A-CBEB260E3936}"/>
    <cellStyle name="Normal 3 10 8" xfId="1164" xr:uid="{0B1A8892-2A0F-4770-A328-6896949F59DE}"/>
    <cellStyle name="Normal 3 10 9" xfId="1165" xr:uid="{A1D03D6F-6DA7-4183-A35B-22F230AD22D0}"/>
    <cellStyle name="Normal 3 11" xfId="1166" xr:uid="{304A44B5-9C73-42D8-ABEC-4476BF288101}"/>
    <cellStyle name="Normal 3 11 10" xfId="1167" xr:uid="{E4C199F5-AAEE-43EC-AB50-7FFEA3E4A60E}"/>
    <cellStyle name="Normal 3 11 11" xfId="1168" xr:uid="{791EC9BC-7B66-4037-973C-234BA89C97AF}"/>
    <cellStyle name="Normal 3 11 12" xfId="1169" xr:uid="{AD9F2EA3-FB07-4F62-9194-C343963FFC7A}"/>
    <cellStyle name="Normal 3 11 13" xfId="1170" xr:uid="{CB99B17B-1422-4E0D-B9E9-8D878A5293EB}"/>
    <cellStyle name="Normal 3 11 14" xfId="1171" xr:uid="{C3454FE1-A884-4F25-A9BF-0AB7EBFA5C7C}"/>
    <cellStyle name="Normal 3 11 15" xfId="1172" xr:uid="{B4DFCF85-902A-4103-BA38-EA100812D680}"/>
    <cellStyle name="Normal 3 11 16" xfId="1173" xr:uid="{88643607-287C-4779-85AC-E1CD35B581AE}"/>
    <cellStyle name="Normal 3 11 17" xfId="1174" xr:uid="{E3C01B8C-F10C-44F0-BCD2-A68815EBF57B}"/>
    <cellStyle name="Normal 3 11 18" xfId="1175" xr:uid="{3960282F-3969-4BB4-9ADE-51303429A4AF}"/>
    <cellStyle name="Normal 3 11 19" xfId="1176" xr:uid="{48C6C578-48A8-4A02-8DB8-A05E196EBF05}"/>
    <cellStyle name="Normal 3 11 2" xfId="1177" xr:uid="{439B075A-5221-4421-A694-C1E0E5174D45}"/>
    <cellStyle name="Normal 3 11 20" xfId="1178" xr:uid="{7CB5D08A-BD7D-4DA2-A133-D766A18005EE}"/>
    <cellStyle name="Normal 3 11 21" xfId="1179" xr:uid="{DAC036A0-FFFF-44B4-B403-318120891229}"/>
    <cellStyle name="Normal 3 11 22" xfId="1180" xr:uid="{417D7C53-D1DF-4C16-992F-1C354ECF87ED}"/>
    <cellStyle name="Normal 3 11 23" xfId="1181" xr:uid="{8F8D48D7-4CE2-40AB-849E-11DF674F4F64}"/>
    <cellStyle name="Normal 3 11 3" xfId="1182" xr:uid="{0CECFD37-447F-41E7-92A5-EBC929E08208}"/>
    <cellStyle name="Normal 3 11 4" xfId="1183" xr:uid="{2C0CA490-7176-45FB-BED3-53E7F3B57BE7}"/>
    <cellStyle name="Normal 3 11 5" xfId="1184" xr:uid="{7CFFE89E-57A8-4F45-84D2-20CC0ACE85FE}"/>
    <cellStyle name="Normal 3 11 6" xfId="1185" xr:uid="{580F8CD3-1680-4489-9E42-7D1EA431013B}"/>
    <cellStyle name="Normal 3 11 7" xfId="1186" xr:uid="{19CD2B65-EFA4-462B-83C3-FFAEB43BE3F6}"/>
    <cellStyle name="Normal 3 11 8" xfId="1187" xr:uid="{DB8DED38-D0F7-4B9F-9211-3F7657950F18}"/>
    <cellStyle name="Normal 3 11 9" xfId="1188" xr:uid="{A6A3C73E-9A91-4289-B85F-C3FEF530FD35}"/>
    <cellStyle name="Normal 3 12" xfId="1189" xr:uid="{209E88EB-CDDD-4086-8911-BC08089A6E7E}"/>
    <cellStyle name="Normal 3 12 10" xfId="1190" xr:uid="{29E763EC-2498-4928-BAAA-E58860989699}"/>
    <cellStyle name="Normal 3 12 11" xfId="1191" xr:uid="{6B59BE74-5478-4370-A339-F59AE9F31A8A}"/>
    <cellStyle name="Normal 3 12 12" xfId="1192" xr:uid="{6EC1018D-A55B-4718-A0DB-700F92959FDA}"/>
    <cellStyle name="Normal 3 12 13" xfId="1193" xr:uid="{ADC6A240-C9B0-46A0-801B-7F6C705F4AA7}"/>
    <cellStyle name="Normal 3 12 14" xfId="1194" xr:uid="{BDDBCB37-7B97-4B2E-B9B0-EA628F55CA12}"/>
    <cellStyle name="Normal 3 12 15" xfId="1195" xr:uid="{534ED6D1-35DD-4415-87E3-7064971EBE9D}"/>
    <cellStyle name="Normal 3 12 16" xfId="1196" xr:uid="{36ADD578-6F2C-4B91-8777-73C10F88F365}"/>
    <cellStyle name="Normal 3 12 17" xfId="1197" xr:uid="{36ADE184-AABD-44D0-859B-1BE0D845D469}"/>
    <cellStyle name="Normal 3 12 18" xfId="1198" xr:uid="{C84EC243-DFBD-4F6C-A3BD-2B5D16C1BBB0}"/>
    <cellStyle name="Normal 3 12 19" xfId="1199" xr:uid="{441796E5-B401-4C79-B55A-46A16EC7A6E2}"/>
    <cellStyle name="Normal 3 12 2" xfId="1200" xr:uid="{932499B7-C373-46E3-A122-F5E3E30A1DEC}"/>
    <cellStyle name="Normal 3 12 20" xfId="1201" xr:uid="{F0B40CF5-9331-421B-82DD-9B9E90FB4D2F}"/>
    <cellStyle name="Normal 3 12 21" xfId="1202" xr:uid="{AA9DCFEF-F673-4CE0-8EEB-E9ADF425B0E2}"/>
    <cellStyle name="Normal 3 12 22" xfId="1203" xr:uid="{B7ED5CEB-E135-4A6D-85E2-3F84095406DB}"/>
    <cellStyle name="Normal 3 12 23" xfId="1204" xr:uid="{5393B6BD-0C6E-4F6A-A970-8709EF2A03C4}"/>
    <cellStyle name="Normal 3 12 3" xfId="1205" xr:uid="{67323D3A-B8DD-418C-98C6-6385046CB754}"/>
    <cellStyle name="Normal 3 12 4" xfId="1206" xr:uid="{AD2BC979-47E8-4829-9F9E-D31A29639A7A}"/>
    <cellStyle name="Normal 3 12 5" xfId="1207" xr:uid="{1E9B45F0-2DD1-4743-B5C7-00F189006E42}"/>
    <cellStyle name="Normal 3 12 6" xfId="1208" xr:uid="{CB9F45C1-DD71-4B1F-BACC-1719766B176D}"/>
    <cellStyle name="Normal 3 12 7" xfId="1209" xr:uid="{25E34BEE-85D2-4378-B73E-E6CABC847BB0}"/>
    <cellStyle name="Normal 3 12 8" xfId="1210" xr:uid="{AFCCA4B6-6350-4377-8E75-DB8091C5E4FF}"/>
    <cellStyle name="Normal 3 12 9" xfId="1211" xr:uid="{49579BA7-C6C5-4F36-8719-00065B9BB9EA}"/>
    <cellStyle name="Normal 3 13" xfId="1212" xr:uid="{54DBEB96-DC01-444C-8597-F58E72A43E5B}"/>
    <cellStyle name="Normal 3 13 10" xfId="1213" xr:uid="{2CF19EBC-0849-47B0-81A3-C82705FB3C1B}"/>
    <cellStyle name="Normal 3 13 11" xfId="1214" xr:uid="{DA8CA50D-B97A-46B3-A572-0A056996382E}"/>
    <cellStyle name="Normal 3 13 12" xfId="1215" xr:uid="{CF71B6EF-CA93-47BD-9FC6-5C015CFDC3C6}"/>
    <cellStyle name="Normal 3 13 13" xfId="1216" xr:uid="{0BD18026-8A07-4DCB-8603-57CDDE7A5CA0}"/>
    <cellStyle name="Normal 3 13 14" xfId="1217" xr:uid="{EC6F1CC3-7122-4A98-A501-B8AEEC774891}"/>
    <cellStyle name="Normal 3 13 15" xfId="1218" xr:uid="{B5EB8E73-DD42-4E4B-AB7D-220A16B6E185}"/>
    <cellStyle name="Normal 3 13 16" xfId="1219" xr:uid="{9C0B2811-E6E9-4282-AF05-3A88D1023F11}"/>
    <cellStyle name="Normal 3 13 17" xfId="1220" xr:uid="{3D263303-5873-4BE6-933D-D4961B4EA445}"/>
    <cellStyle name="Normal 3 13 18" xfId="1221" xr:uid="{C50B573C-18D4-46BF-98EB-CBC0C2DE2EC3}"/>
    <cellStyle name="Normal 3 13 19" xfId="1222" xr:uid="{7CD5CBD6-30F8-4ABD-BA79-D71C137468D7}"/>
    <cellStyle name="Normal 3 13 2" xfId="1223" xr:uid="{BCA9F85C-C2F6-42B8-A87D-6051E8FD52A2}"/>
    <cellStyle name="Normal 3 13 20" xfId="1224" xr:uid="{665F1334-6896-402F-A1ED-5E5E0DFC9FBA}"/>
    <cellStyle name="Normal 3 13 21" xfId="1225" xr:uid="{6F48C9CF-4E24-43D0-A5F3-480D3B1D663F}"/>
    <cellStyle name="Normal 3 13 22" xfId="1226" xr:uid="{0A420A2A-5EDC-41AC-80A9-938C69034FD6}"/>
    <cellStyle name="Normal 3 13 23" xfId="1227" xr:uid="{2604A13B-8345-42B4-9834-E28B2BC4D8E4}"/>
    <cellStyle name="Normal 3 13 3" xfId="1228" xr:uid="{5C9C63A7-3DD0-4C69-91F5-2BD48B2132CA}"/>
    <cellStyle name="Normal 3 13 4" xfId="1229" xr:uid="{85156B87-1940-4DA5-8CF8-AD02DEB317A9}"/>
    <cellStyle name="Normal 3 13 5" xfId="1230" xr:uid="{BBE37089-35F4-4E15-9B4E-AFC8BC643618}"/>
    <cellStyle name="Normal 3 13 6" xfId="1231" xr:uid="{36FD8508-9998-4736-BAA8-457DDE3E2FD9}"/>
    <cellStyle name="Normal 3 13 7" xfId="1232" xr:uid="{87EE42B8-76B9-40D2-92C9-5ECDCF7983AC}"/>
    <cellStyle name="Normal 3 13 8" xfId="1233" xr:uid="{5F70AFEB-1800-426D-AFEC-C2315E9645D4}"/>
    <cellStyle name="Normal 3 13 9" xfId="1234" xr:uid="{54959E24-8F8A-4653-8470-C370E8B48654}"/>
    <cellStyle name="Normal 3 14" xfId="1235" xr:uid="{84635720-14BE-441E-B266-608E625DDBBF}"/>
    <cellStyle name="Normal 3 14 10" xfId="1236" xr:uid="{6AFCEDCF-0264-4D12-81E9-A29CF37E0AE0}"/>
    <cellStyle name="Normal 3 14 11" xfId="1237" xr:uid="{162ABB90-5BF9-4604-9492-3142C614BA18}"/>
    <cellStyle name="Normal 3 14 12" xfId="1238" xr:uid="{1E093747-5841-46BE-9D60-9E80D8D7F63F}"/>
    <cellStyle name="Normal 3 14 13" xfId="1239" xr:uid="{23E2804E-1612-423E-BFDA-CC90DB328AEC}"/>
    <cellStyle name="Normal 3 14 14" xfId="1240" xr:uid="{F99CDA96-C345-4D87-8052-A3382F9A2CF7}"/>
    <cellStyle name="Normal 3 14 15" xfId="1241" xr:uid="{A44641EB-5BC6-4DBB-868D-E3F862875DC2}"/>
    <cellStyle name="Normal 3 14 16" xfId="1242" xr:uid="{FD273E95-0BA1-4220-8795-7C1EF1870E29}"/>
    <cellStyle name="Normal 3 14 17" xfId="1243" xr:uid="{6DBEA3D7-D623-4C10-98E4-A2352334C72E}"/>
    <cellStyle name="Normal 3 14 18" xfId="1244" xr:uid="{F9F9A979-EC95-4BBB-8D7C-B1F06C75B8EE}"/>
    <cellStyle name="Normal 3 14 19" xfId="1245" xr:uid="{B55A6196-5F26-440A-AE69-20DD47121322}"/>
    <cellStyle name="Normal 3 14 2" xfId="1246" xr:uid="{0755D3D5-4995-4A5B-909A-A2764E52BCE6}"/>
    <cellStyle name="Normal 3 14 20" xfId="1247" xr:uid="{C6474249-F5FE-4746-9017-D1EFCACF3947}"/>
    <cellStyle name="Normal 3 14 21" xfId="1248" xr:uid="{5CA6309C-DCEB-40B4-A777-6CDA83FCB0F3}"/>
    <cellStyle name="Normal 3 14 22" xfId="1249" xr:uid="{3EC01712-373B-4590-BE85-5B12233A6C7F}"/>
    <cellStyle name="Normal 3 14 23" xfId="1250" xr:uid="{2BE07F98-D32F-4C0F-8FFA-A2E575A4CD74}"/>
    <cellStyle name="Normal 3 14 3" xfId="1251" xr:uid="{D33BAE58-3EE3-4681-8BBC-8ACDA5E50739}"/>
    <cellStyle name="Normal 3 14 4" xfId="1252" xr:uid="{7902B82A-76F5-4903-A799-4BEC782C48AC}"/>
    <cellStyle name="Normal 3 14 5" xfId="1253" xr:uid="{98269C13-2F0C-4F63-A8E0-ED059CBAF33F}"/>
    <cellStyle name="Normal 3 14 6" xfId="1254" xr:uid="{0793DB6E-A105-457A-B614-CE751E8298C8}"/>
    <cellStyle name="Normal 3 14 7" xfId="1255" xr:uid="{A8B18E37-B6F2-4A7E-AC6D-3B06E1BE283E}"/>
    <cellStyle name="Normal 3 14 8" xfId="1256" xr:uid="{D2AE66CD-A92E-40E3-99A3-A80ABF0F0D2B}"/>
    <cellStyle name="Normal 3 14 9" xfId="1257" xr:uid="{D528353E-09B9-42AD-8BF8-5E206D00E7A6}"/>
    <cellStyle name="Normal 3 15" xfId="1258" xr:uid="{8D2DB768-762E-44E1-A8AB-44C58AA7651A}"/>
    <cellStyle name="Normal 3 15 10" xfId="1259" xr:uid="{298268A5-B8BB-4C9D-B777-F20F9EFF73C2}"/>
    <cellStyle name="Normal 3 15 11" xfId="1260" xr:uid="{009D8B5C-12FD-4398-B8F7-8CFEBE3F494F}"/>
    <cellStyle name="Normal 3 15 12" xfId="1261" xr:uid="{2DA59A3D-F57F-4A88-B053-70B5211EF7DD}"/>
    <cellStyle name="Normal 3 15 13" xfId="1262" xr:uid="{3A45DE70-C11A-4FFB-A32D-8F1C4D4377BF}"/>
    <cellStyle name="Normal 3 15 14" xfId="1263" xr:uid="{D4724534-B8E9-452E-9635-65FEF680A514}"/>
    <cellStyle name="Normal 3 15 15" xfId="1264" xr:uid="{B3BDEB04-3BA4-4F42-8AFA-EC5F64B1681E}"/>
    <cellStyle name="Normal 3 15 16" xfId="1265" xr:uid="{DF4419EC-996E-4BE6-B070-9B7131711EF3}"/>
    <cellStyle name="Normal 3 15 17" xfId="1266" xr:uid="{C96B5D3B-BFEB-4231-A73B-0D7434C06490}"/>
    <cellStyle name="Normal 3 15 18" xfId="1267" xr:uid="{507DBAC0-4050-48AE-A9BE-4247AAA93C19}"/>
    <cellStyle name="Normal 3 15 19" xfId="1268" xr:uid="{4C555A95-F754-452F-8C82-6D574A50AAC4}"/>
    <cellStyle name="Normal 3 15 2" xfId="1269" xr:uid="{7AC7808B-4F32-4FBB-A0EC-20D0992177E3}"/>
    <cellStyle name="Normal 3 15 20" xfId="1270" xr:uid="{EE2F758A-5F1D-4AA1-B8F4-6ADF65A1BA6B}"/>
    <cellStyle name="Normal 3 15 21" xfId="1271" xr:uid="{564919C8-0A2C-4DE1-B64C-971097652905}"/>
    <cellStyle name="Normal 3 15 22" xfId="1272" xr:uid="{C11D1C73-E3F0-4147-94BE-CB59428E1035}"/>
    <cellStyle name="Normal 3 15 23" xfId="1273" xr:uid="{63EF351C-E1CD-48DF-A72A-870F50E582E3}"/>
    <cellStyle name="Normal 3 15 3" xfId="1274" xr:uid="{5344323F-7AE8-46E0-B642-4F5072ADC182}"/>
    <cellStyle name="Normal 3 15 4" xfId="1275" xr:uid="{F711BBF8-24D6-4B36-8D05-4A83A6A96FE0}"/>
    <cellStyle name="Normal 3 15 5" xfId="1276" xr:uid="{217B20F3-9006-4F63-842A-F6D9F8F9FC5F}"/>
    <cellStyle name="Normal 3 15 6" xfId="1277" xr:uid="{642A5A21-CC62-4193-BC9B-32863E4534F0}"/>
    <cellStyle name="Normal 3 15 7" xfId="1278" xr:uid="{C60789CD-E2BD-4AF1-910A-099F08383630}"/>
    <cellStyle name="Normal 3 15 8" xfId="1279" xr:uid="{038E3171-42BF-4519-8917-031DD0168E91}"/>
    <cellStyle name="Normal 3 15 9" xfId="1280" xr:uid="{8EA0F2AB-4822-4C6C-A09A-20E0B901029A}"/>
    <cellStyle name="Normal 3 16" xfId="1281" xr:uid="{68117F03-1D88-43FD-9731-C93CAE032775}"/>
    <cellStyle name="Normal 3 16 10" xfId="1282" xr:uid="{60B406A6-7DA4-4E28-9896-327A63FC2106}"/>
    <cellStyle name="Normal 3 16 11" xfId="1283" xr:uid="{D4950105-1C0C-4EA8-B165-29CA01EE3BC1}"/>
    <cellStyle name="Normal 3 16 12" xfId="1284" xr:uid="{6F55CF7A-2EA4-4676-977E-D7878349791A}"/>
    <cellStyle name="Normal 3 16 13" xfId="1285" xr:uid="{5AB0B3DF-FBE6-4719-A516-035D51EB3B25}"/>
    <cellStyle name="Normal 3 16 14" xfId="1286" xr:uid="{0267DD00-22CF-4972-B291-9B8B3B23F11B}"/>
    <cellStyle name="Normal 3 16 15" xfId="1287" xr:uid="{4EDE755A-327B-40C9-90DB-A1D572D21F9D}"/>
    <cellStyle name="Normal 3 16 16" xfId="1288" xr:uid="{9DF9AAC7-4FEC-4AC6-B36A-2493017BBB21}"/>
    <cellStyle name="Normal 3 16 17" xfId="1289" xr:uid="{609D45C6-D52D-46E1-AB05-2FFA8B50AC38}"/>
    <cellStyle name="Normal 3 16 18" xfId="1290" xr:uid="{A8DCE0B5-BEFA-4FB4-A804-38BC37BC6610}"/>
    <cellStyle name="Normal 3 16 19" xfId="1291" xr:uid="{389BB423-FBC1-4135-B45A-7250B94B5482}"/>
    <cellStyle name="Normal 3 16 2" xfId="1292" xr:uid="{A1B8840C-63D6-43CF-834D-83687D207853}"/>
    <cellStyle name="Normal 3 16 20" xfId="1293" xr:uid="{EF84077A-2CB2-4569-A953-59A16F7C3B0D}"/>
    <cellStyle name="Normal 3 16 21" xfId="1294" xr:uid="{E91B723E-AC81-4A41-8B7B-34131C733EB5}"/>
    <cellStyle name="Normal 3 16 22" xfId="1295" xr:uid="{64028608-83B0-4D94-AC9E-A3912CC81A00}"/>
    <cellStyle name="Normal 3 16 23" xfId="1296" xr:uid="{CD33FA39-5B2B-4B78-B382-A6F80470D2F1}"/>
    <cellStyle name="Normal 3 16 3" xfId="1297" xr:uid="{6B228EE8-4ABC-4BCD-B46F-6B4353627F91}"/>
    <cellStyle name="Normal 3 16 4" xfId="1298" xr:uid="{A41C006B-B6E9-4901-84C6-9A1A9E204976}"/>
    <cellStyle name="Normal 3 16 5" xfId="1299" xr:uid="{BBACBB81-3380-4C5C-A1F3-4DA3DD144FBA}"/>
    <cellStyle name="Normal 3 16 6" xfId="1300" xr:uid="{3659D983-CA29-4016-A648-6C81E09F2719}"/>
    <cellStyle name="Normal 3 16 7" xfId="1301" xr:uid="{16AAEE87-2D76-4934-81A1-9EDA6CAED895}"/>
    <cellStyle name="Normal 3 16 8" xfId="1302" xr:uid="{73998CF2-08BE-4073-A474-C0F0E3E56B7C}"/>
    <cellStyle name="Normal 3 16 9" xfId="1303" xr:uid="{50A79C52-C16C-49C4-AFA5-044DDEA09EF5}"/>
    <cellStyle name="Normal 3 17" xfId="1304" xr:uid="{E467F770-6863-4C12-B9F2-B1A3C95C30CF}"/>
    <cellStyle name="Normal 3 17 10" xfId="1305" xr:uid="{835B0F0D-63FE-49BE-9F6E-F0E4CDD2B9F5}"/>
    <cellStyle name="Normal 3 17 11" xfId="1306" xr:uid="{920C8548-7880-4DAF-8110-E57F25CDEB03}"/>
    <cellStyle name="Normal 3 17 12" xfId="1307" xr:uid="{DE9B975A-4944-4196-BCFF-1619859B488F}"/>
    <cellStyle name="Normal 3 17 13" xfId="1308" xr:uid="{B71F1DAB-5450-4FD2-9077-A39AF3ED74B1}"/>
    <cellStyle name="Normal 3 17 14" xfId="1309" xr:uid="{C10CA448-DCBF-41D0-8465-E0CE4071E10A}"/>
    <cellStyle name="Normal 3 17 15" xfId="1310" xr:uid="{664D0251-49B6-4972-8EDA-05AB9CFA8035}"/>
    <cellStyle name="Normal 3 17 16" xfId="1311" xr:uid="{11307DCE-C9D6-4061-9BA5-DD1FE1BF1432}"/>
    <cellStyle name="Normal 3 17 17" xfId="1312" xr:uid="{47281C57-FDBF-4352-9B08-A875196A4762}"/>
    <cellStyle name="Normal 3 17 18" xfId="1313" xr:uid="{9F900239-F9E8-4755-855B-768A39CA4F9B}"/>
    <cellStyle name="Normal 3 17 19" xfId="1314" xr:uid="{07150CE7-63CD-412B-B34C-4D74745FAF4A}"/>
    <cellStyle name="Normal 3 17 2" xfId="1315" xr:uid="{2F9EE260-FE17-4A80-B93F-563FEA7A0D95}"/>
    <cellStyle name="Normal 3 17 20" xfId="1316" xr:uid="{08288D42-1DB6-4DBA-96B3-918A5AA7F8B3}"/>
    <cellStyle name="Normal 3 17 21" xfId="1317" xr:uid="{87508449-39DC-42C5-A006-B6AC334EE778}"/>
    <cellStyle name="Normal 3 17 22" xfId="1318" xr:uid="{C80FF491-B552-42CF-9CF7-470FD83F6CAD}"/>
    <cellStyle name="Normal 3 17 23" xfId="1319" xr:uid="{6EC01F37-B817-4C6E-91F5-A8D5AE235CE4}"/>
    <cellStyle name="Normal 3 17 3" xfId="1320" xr:uid="{D4053C4B-A420-4A8E-A506-CCBFA1489EE4}"/>
    <cellStyle name="Normal 3 17 4" xfId="1321" xr:uid="{1117878E-EBCD-4090-8894-ED0CDE6CD3A2}"/>
    <cellStyle name="Normal 3 17 5" xfId="1322" xr:uid="{2E2F932B-37E9-47D1-9F22-771377436ECF}"/>
    <cellStyle name="Normal 3 17 6" xfId="1323" xr:uid="{F6223CD9-7197-47CA-A92A-88583CFA4497}"/>
    <cellStyle name="Normal 3 17 7" xfId="1324" xr:uid="{46372A68-330F-4981-8921-F1E92D01C63A}"/>
    <cellStyle name="Normal 3 17 8" xfId="1325" xr:uid="{49AB5138-A27B-4B51-93BC-B2CCCE834FD4}"/>
    <cellStyle name="Normal 3 17 9" xfId="1326" xr:uid="{7D112AF1-4568-4447-B2F6-7A0759838C02}"/>
    <cellStyle name="Normal 3 18" xfId="1327" xr:uid="{107E71F3-B393-4C83-9966-0110433D5683}"/>
    <cellStyle name="Normal 3 18 10" xfId="1328" xr:uid="{628BAB14-E431-4236-82BD-1D3D3796485D}"/>
    <cellStyle name="Normal 3 18 11" xfId="1329" xr:uid="{4D3BC745-D4BF-4E41-8F60-F1DB9679BECF}"/>
    <cellStyle name="Normal 3 18 12" xfId="1330" xr:uid="{80C93214-9F73-4943-BD7A-3F2740BA965E}"/>
    <cellStyle name="Normal 3 18 13" xfId="1331" xr:uid="{8D934B8B-2A24-45AF-960A-F3131B995FE0}"/>
    <cellStyle name="Normal 3 18 14" xfId="1332" xr:uid="{5E28A539-4867-4BD9-ADA0-5E8A38D264A5}"/>
    <cellStyle name="Normal 3 18 15" xfId="1333" xr:uid="{6DE6B056-D987-427E-BFB0-A2663FEABA7B}"/>
    <cellStyle name="Normal 3 18 16" xfId="1334" xr:uid="{3226E54E-9AAA-407B-9B6B-4EE27408E495}"/>
    <cellStyle name="Normal 3 18 17" xfId="1335" xr:uid="{FF9354C1-D534-4885-AFD0-0541B608AECA}"/>
    <cellStyle name="Normal 3 18 18" xfId="1336" xr:uid="{FE4435D3-FD68-42E7-8284-0C31AE8F271A}"/>
    <cellStyle name="Normal 3 18 19" xfId="1337" xr:uid="{FD0C8C34-C9EC-4D8E-8BE2-713A72AB0DE5}"/>
    <cellStyle name="Normal 3 18 2" xfId="1338" xr:uid="{45BB8AC5-C465-4233-AEB7-1859BC1C61C0}"/>
    <cellStyle name="Normal 3 18 20" xfId="1339" xr:uid="{8F60BA9C-E6CE-40FD-8B32-ED7857BFDFFB}"/>
    <cellStyle name="Normal 3 18 21" xfId="1340" xr:uid="{7FD763F5-07D5-4858-AA84-3EF880253163}"/>
    <cellStyle name="Normal 3 18 22" xfId="1341" xr:uid="{778DDB81-CD0F-4C8F-BA31-73A4FDBCCFC7}"/>
    <cellStyle name="Normal 3 18 23" xfId="1342" xr:uid="{1979F2B2-6AC7-452A-AD9C-6CF0DA87AA6B}"/>
    <cellStyle name="Normal 3 18 3" xfId="1343" xr:uid="{79DC4235-62A7-4177-A160-E79AC6CC3C01}"/>
    <cellStyle name="Normal 3 18 4" xfId="1344" xr:uid="{B2291567-3570-4115-BC1A-CE2515B3CB83}"/>
    <cellStyle name="Normal 3 18 5" xfId="1345" xr:uid="{91C3D187-DAD7-4220-93D1-D9680D5F5BBF}"/>
    <cellStyle name="Normal 3 18 6" xfId="1346" xr:uid="{BF99B19C-6745-4A67-AFBC-A9403F52C3CA}"/>
    <cellStyle name="Normal 3 18 7" xfId="1347" xr:uid="{58C0AB9F-7369-4BAE-8907-21CCCA82696C}"/>
    <cellStyle name="Normal 3 18 8" xfId="1348" xr:uid="{528BFE0F-E944-4DCB-BDC1-1AD8922AFEC5}"/>
    <cellStyle name="Normal 3 18 9" xfId="1349" xr:uid="{FE2AD7A9-03A8-4AA1-B3C7-7BACBB047D24}"/>
    <cellStyle name="Normal 3 19" xfId="1350" xr:uid="{D770167F-46A9-45FD-95E6-6A107E2C028C}"/>
    <cellStyle name="Normal 3 19 10" xfId="1351" xr:uid="{429B7EAC-54F8-4495-81E9-1FE5414CCDA0}"/>
    <cellStyle name="Normal 3 19 11" xfId="1352" xr:uid="{5CF27D1B-3924-4BEE-86EF-09E65C0C9C98}"/>
    <cellStyle name="Normal 3 19 12" xfId="1353" xr:uid="{0C58DE5C-FC01-42D8-B1EF-CC3ECA9146C3}"/>
    <cellStyle name="Normal 3 19 13" xfId="1354" xr:uid="{98E550A9-29CA-4F8C-B8E8-CEFFDB4E7E61}"/>
    <cellStyle name="Normal 3 19 14" xfId="1355" xr:uid="{9DF7E3A1-BC52-4DD6-971A-343C6A42294E}"/>
    <cellStyle name="Normal 3 19 15" xfId="1356" xr:uid="{5406F7B1-0865-4E7C-81BE-2E4C8A8298D8}"/>
    <cellStyle name="Normal 3 19 16" xfId="1357" xr:uid="{0D63CEAF-2BC2-4565-87DA-9A001123258E}"/>
    <cellStyle name="Normal 3 19 17" xfId="1358" xr:uid="{28EE6B57-A586-49C6-8136-6EDBAE999F18}"/>
    <cellStyle name="Normal 3 19 18" xfId="1359" xr:uid="{69820AF8-F6C8-4618-952B-3A692E1DB823}"/>
    <cellStyle name="Normal 3 19 19" xfId="1360" xr:uid="{F65C03E1-DAA3-488A-9799-3BD4227DF00A}"/>
    <cellStyle name="Normal 3 19 2" xfId="1361" xr:uid="{2C1CF363-11AD-4633-B4C8-3A293780A278}"/>
    <cellStyle name="Normal 3 19 20" xfId="1362" xr:uid="{7F3D8E94-312A-4EE8-AD72-A0F75C5429B1}"/>
    <cellStyle name="Normal 3 19 21" xfId="1363" xr:uid="{C7D5E8DC-454C-4EC7-A866-A15FB2FD907D}"/>
    <cellStyle name="Normal 3 19 22" xfId="1364" xr:uid="{32E1BA17-8828-41DE-B71C-3649A1FA1EEB}"/>
    <cellStyle name="Normal 3 19 23" xfId="1365" xr:uid="{5318C1A3-F710-440F-82E2-CC8D462A4FBA}"/>
    <cellStyle name="Normal 3 19 3" xfId="1366" xr:uid="{9044C63E-FD8B-4610-9C69-77FB56884C4C}"/>
    <cellStyle name="Normal 3 19 4" xfId="1367" xr:uid="{869F765A-F6B1-413F-B021-3ED66204DE4B}"/>
    <cellStyle name="Normal 3 19 5" xfId="1368" xr:uid="{FC6AE90D-B9F6-4339-94E7-AF85563DC95E}"/>
    <cellStyle name="Normal 3 19 6" xfId="1369" xr:uid="{83AB5CEB-D758-4C52-8F5F-15B26707AAEC}"/>
    <cellStyle name="Normal 3 19 7" xfId="1370" xr:uid="{66B1EA69-7317-436B-B384-54AA3B32C6CD}"/>
    <cellStyle name="Normal 3 19 8" xfId="1371" xr:uid="{ACA84383-DD78-4E5D-9279-273FF63ECE67}"/>
    <cellStyle name="Normal 3 19 9" xfId="1372" xr:uid="{6B2D582E-0056-493B-AF22-1493686BB1BF}"/>
    <cellStyle name="Normal 3 2" xfId="65" xr:uid="{2E8F9BF2-11EC-4194-AF4C-A570ED38E8A8}"/>
    <cellStyle name="Normal 3 2 10" xfId="1373" xr:uid="{CB187192-0A1B-4B57-B00C-C3945BA836B7}"/>
    <cellStyle name="Normal 3 2 11" xfId="1374" xr:uid="{C6C06742-60F8-4BF2-AE70-80B45733EF77}"/>
    <cellStyle name="Normal 3 2 12" xfId="1375" xr:uid="{DF9F4F46-1E88-4FA3-BE19-BB5A29FA98CE}"/>
    <cellStyle name="Normal 3 2 13" xfId="1376" xr:uid="{4C51B13C-759F-46F3-AD32-C30284F02414}"/>
    <cellStyle name="Normal 3 2 14" xfId="1377" xr:uid="{2406A4DD-FEF5-46B9-A295-4A37D7F4B515}"/>
    <cellStyle name="Normal 3 2 15" xfId="1378" xr:uid="{F74DAD5F-F41B-4A58-B599-76AE700F16E6}"/>
    <cellStyle name="Normal 3 2 16" xfId="1379" xr:uid="{EE6ECABB-9C9B-4816-BFE6-8961A13258CD}"/>
    <cellStyle name="Normal 3 2 17" xfId="1380" xr:uid="{573E68F3-6C8E-4E34-8FDD-A8A87A517E6C}"/>
    <cellStyle name="Normal 3 2 18" xfId="1381" xr:uid="{24B96A28-70AD-45AE-9FD6-CB9E34F4A6D3}"/>
    <cellStyle name="Normal 3 2 19" xfId="1382" xr:uid="{D76A450B-8D2B-4836-A562-A3979DD939BF}"/>
    <cellStyle name="Normal 3 2 2" xfId="1383" xr:uid="{D36093F2-77F1-4AE0-9954-0B574BB4FE2A}"/>
    <cellStyle name="Normal 3 2 2 10" xfId="1384" xr:uid="{314F1AA5-8450-451B-ABBF-FC8ABC953E98}"/>
    <cellStyle name="Normal 3 2 2 11" xfId="1385" xr:uid="{3FCAEC21-85F4-4514-A8C9-34EDEC75731A}"/>
    <cellStyle name="Normal 3 2 2 12" xfId="1386" xr:uid="{21EE374B-1E82-4FD8-ADEE-DD42F7E131E2}"/>
    <cellStyle name="Normal 3 2 2 13" xfId="1387" xr:uid="{A2630B59-96BC-428B-BF47-C4D0E418ACDF}"/>
    <cellStyle name="Normal 3 2 2 14" xfId="1388" xr:uid="{B1FF1B5D-8538-4F42-B8A2-F19228E93F95}"/>
    <cellStyle name="Normal 3 2 2 15" xfId="1389" xr:uid="{1E149A49-A764-4197-93AE-F587780227E7}"/>
    <cellStyle name="Normal 3 2 2 16" xfId="1390" xr:uid="{6E6082CF-517D-4390-B17F-84FE41150722}"/>
    <cellStyle name="Normal 3 2 2 17" xfId="1391" xr:uid="{38F5AB0F-6BA1-4EBB-8B2A-A59513718699}"/>
    <cellStyle name="Normal 3 2 2 18" xfId="1392" xr:uid="{2BFC1770-21E9-4A6B-82E0-139622CE4679}"/>
    <cellStyle name="Normal 3 2 2 19" xfId="1393" xr:uid="{FCDA2558-D81C-4FDC-8DC2-07FE8A6C9D47}"/>
    <cellStyle name="Normal 3 2 2 2" xfId="1394" xr:uid="{52621E1B-C7CD-46BF-AB80-9C4930BEB3E5}"/>
    <cellStyle name="Normal 3 2 2 20" xfId="1395" xr:uid="{4751C29B-D160-4DCE-A71C-E696767099AC}"/>
    <cellStyle name="Normal 3 2 2 21" xfId="1396" xr:uid="{1D86EC3A-8E62-429F-BACB-B4DFBD400F9E}"/>
    <cellStyle name="Normal 3 2 2 22" xfId="1397" xr:uid="{34C30024-5870-406E-B14D-5307D2FF3336}"/>
    <cellStyle name="Normal 3 2 2 23" xfId="1398" xr:uid="{3EF4216B-718F-4FD0-907D-3F5CD909D7BC}"/>
    <cellStyle name="Normal 3 2 2 24" xfId="1399" xr:uid="{CA732DC3-BEE0-4523-8511-999099B74D83}"/>
    <cellStyle name="Normal 3 2 2 25" xfId="1400" xr:uid="{EE96541F-071D-42FC-8FEE-384B018BB248}"/>
    <cellStyle name="Normal 3 2 2 26" xfId="1401" xr:uid="{6CBF337C-F2F2-4F95-8546-0465DDB5EE31}"/>
    <cellStyle name="Normal 3 2 2 27" xfId="1402" xr:uid="{9DA1091C-B090-465A-89C4-495138BE068C}"/>
    <cellStyle name="Normal 3 2 2 28" xfId="1403" xr:uid="{1790E078-0D0D-46A3-BC2A-2DF4E6691420}"/>
    <cellStyle name="Normal 3 2 2 29" xfId="1404" xr:uid="{CB73B752-3276-4850-A769-AA1A9A04BED7}"/>
    <cellStyle name="Normal 3 2 2 3" xfId="1405" xr:uid="{B4ADBB36-5687-4425-887E-707351461A17}"/>
    <cellStyle name="Normal 3 2 2 30" xfId="1406" xr:uid="{6CE598B6-2362-49D0-9970-4B47FCB5D34C}"/>
    <cellStyle name="Normal 3 2 2 31" xfId="1407" xr:uid="{0A169893-F895-4900-B748-0AB90F35C7F8}"/>
    <cellStyle name="Normal 3 2 2 32" xfId="1408" xr:uid="{84F0D124-3637-4291-A28A-C7CF27755367}"/>
    <cellStyle name="Normal 3 2 2 33" xfId="1409" xr:uid="{FF7D661C-7F58-496E-90B8-CC7094B6DBD2}"/>
    <cellStyle name="Normal 3 2 2 4" xfId="1410" xr:uid="{2D911EB1-072B-444F-96B2-77627611EE4B}"/>
    <cellStyle name="Normal 3 2 2 5" xfId="1411" xr:uid="{2E032B66-64F2-4737-998A-64F3A8AFE5B8}"/>
    <cellStyle name="Normal 3 2 2 6" xfId="1412" xr:uid="{67FAF72D-0E10-4473-A74C-5F22F5A1C379}"/>
    <cellStyle name="Normal 3 2 2 7" xfId="1413" xr:uid="{ECCFCFCF-5A26-4064-A8B3-783DAA8C5C74}"/>
    <cellStyle name="Normal 3 2 2 8" xfId="1414" xr:uid="{68D59989-CC72-4C8C-9A3D-6F75FDDB631D}"/>
    <cellStyle name="Normal 3 2 2 9" xfId="1415" xr:uid="{EF0F076B-5C76-4329-B1C9-E0E9BB378909}"/>
    <cellStyle name="Normal 3 2 20" xfId="1416" xr:uid="{5B4F48C2-B25B-4125-9AC0-455F52EE817C}"/>
    <cellStyle name="Normal 3 2 21" xfId="1417" xr:uid="{2C1C046F-A5A6-47BA-A8C4-BF1714DEFE5C}"/>
    <cellStyle name="Normal 3 2 22" xfId="1418" xr:uid="{B315A197-6010-4581-9171-9C2587D541BD}"/>
    <cellStyle name="Normal 3 2 23" xfId="1419" xr:uid="{A6078D18-3884-41F2-9B9A-FD7C3E9D2252}"/>
    <cellStyle name="Normal 3 2 24" xfId="1420" xr:uid="{CFA75A30-C9F0-47FD-A618-390A65CB919B}"/>
    <cellStyle name="Normal 3 2 25" xfId="1421" xr:uid="{4F26F5D2-5A31-4734-AFF3-9F85F3FFDBA7}"/>
    <cellStyle name="Normal 3 2 26" xfId="1422" xr:uid="{E4330D8D-EB07-4319-A15E-684455C0065C}"/>
    <cellStyle name="Normal 3 2 27" xfId="1423" xr:uid="{16B793D2-D546-44A4-AF20-FBC43FB4B939}"/>
    <cellStyle name="Normal 3 2 28" xfId="1424" xr:uid="{DF088173-385B-4FC7-A774-80343BA1A8A2}"/>
    <cellStyle name="Normal 3 2 29" xfId="1425" xr:uid="{98ABD24E-7992-41E6-A3BA-D6AC98584CE5}"/>
    <cellStyle name="Normal 3 2 3" xfId="1426" xr:uid="{BE5D6EA5-18F4-4469-B280-7C99AD793617}"/>
    <cellStyle name="Normal 3 2 30" xfId="1427" xr:uid="{281E341D-BC40-4DDA-9BEE-806360A1310A}"/>
    <cellStyle name="Normal 3 2 31" xfId="1428" xr:uid="{711CDDAA-308C-4BA9-B7E4-12861E908A62}"/>
    <cellStyle name="Normal 3 2 32" xfId="1429" xr:uid="{CA7C76A2-E554-463C-935B-4F121A802A4E}"/>
    <cellStyle name="Normal 3 2 33" xfId="1430" xr:uid="{14F618A6-BE22-4D25-A3FF-8A191D1CE883}"/>
    <cellStyle name="Normal 3 2 34" xfId="1431" xr:uid="{F1F82DB9-546F-4EFC-A766-81EAF2337F85}"/>
    <cellStyle name="Normal 3 2 35" xfId="1432" xr:uid="{541B145F-FF77-4051-A1E8-00A3D436683D}"/>
    <cellStyle name="Normal 3 2 36" xfId="1433" xr:uid="{06735BC5-9B68-4605-AC01-ADA6FD398457}"/>
    <cellStyle name="Normal 3 2 37" xfId="1434" xr:uid="{F75D7416-BED5-4BF5-B09B-586B8EB63063}"/>
    <cellStyle name="Normal 3 2 38" xfId="1435" xr:uid="{0E346AC3-D6C3-4B8E-8D5F-06521464B58D}"/>
    <cellStyle name="Normal 3 2 39" xfId="1436" xr:uid="{C1C56D52-264A-4565-B671-697A7EE4395E}"/>
    <cellStyle name="Normal 3 2 4" xfId="1437" xr:uid="{D2B740CF-8108-4E4F-8246-85BB9A8F24A6}"/>
    <cellStyle name="Normal 3 2 40" xfId="1438" xr:uid="{223AAAB3-65EB-4D26-8C82-33A8BA870BEF}"/>
    <cellStyle name="Normal 3 2 41" xfId="1439" xr:uid="{1EDDEBCC-953A-4D0B-A508-574B864A8E8E}"/>
    <cellStyle name="Normal 3 2 42" xfId="1440" xr:uid="{3D456558-91AD-4A34-9755-B44DD5E3361E}"/>
    <cellStyle name="Normal 3 2 43" xfId="1441" xr:uid="{835E3AA6-9077-40CD-A246-058EEA69E1E2}"/>
    <cellStyle name="Normal 3 2 44" xfId="1442" xr:uid="{5097A604-98ED-47C5-9D59-0DB26B873295}"/>
    <cellStyle name="Normal 3 2 45" xfId="1443" xr:uid="{4DDCAAD2-5339-4FD3-BD4C-44901CD49F6B}"/>
    <cellStyle name="Normal 3 2 46" xfId="1444" xr:uid="{494683D3-66F1-4113-8E4D-E670BA42B655}"/>
    <cellStyle name="Normal 3 2 47" xfId="1445" xr:uid="{99ACDFFF-5C73-49BD-98B9-BED2848AC57D}"/>
    <cellStyle name="Normal 3 2 48" xfId="1446" xr:uid="{935A3893-EF63-4F43-8310-50FA2FFEC6F6}"/>
    <cellStyle name="Normal 3 2 49" xfId="1447" xr:uid="{8FC82180-A653-4545-94A1-E9FC7134BBF5}"/>
    <cellStyle name="Normal 3 2 5" xfId="1448" xr:uid="{EB8ABA64-1C2D-4293-9A9F-D8690FD9A022}"/>
    <cellStyle name="Normal 3 2 50" xfId="1449" xr:uid="{E9BE6591-5E6E-4CFB-850E-2290058E6E42}"/>
    <cellStyle name="Normal 3 2 51" xfId="1450" xr:uid="{6E6506AF-A7A8-4ECC-973D-E85602C10324}"/>
    <cellStyle name="Normal 3 2 52" xfId="1451" xr:uid="{2FE66524-AD73-4BCE-82A0-AB6CC6738751}"/>
    <cellStyle name="Normal 3 2 53" xfId="1452" xr:uid="{887A2BFE-4918-4F0F-A393-E60AA3731029}"/>
    <cellStyle name="Normal 3 2 54" xfId="1453" xr:uid="{692A2D20-CEEC-47AD-B32D-C798B4E53456}"/>
    <cellStyle name="Normal 3 2 55" xfId="1454" xr:uid="{2C6665BD-CE8F-4645-B192-F8722EF1041D}"/>
    <cellStyle name="Normal 3 2 6" xfId="1455" xr:uid="{41B6C4FD-E20C-41C9-9B3F-6966C991E6DA}"/>
    <cellStyle name="Normal 3 2 7" xfId="1456" xr:uid="{1DF56DFC-FDA9-460A-A4D4-FD0F971D3519}"/>
    <cellStyle name="Normal 3 2 8" xfId="1457" xr:uid="{5F3CBEBE-36B4-4CDB-B599-0D1CA24CE1C6}"/>
    <cellStyle name="Normal 3 2 9" xfId="1458" xr:uid="{BA6DE1D0-DEB1-43D4-82F9-94516DE79039}"/>
    <cellStyle name="Normal 3 20" xfId="1459" xr:uid="{F16CFCC8-22F2-4BAB-A11D-81F399EF7584}"/>
    <cellStyle name="Normal 3 20 10" xfId="1460" xr:uid="{79ACB1CF-5377-41BC-A4B2-6C8AE4D363E2}"/>
    <cellStyle name="Normal 3 20 11" xfId="1461" xr:uid="{0752FED4-AE68-4685-BA80-E030B3E8753A}"/>
    <cellStyle name="Normal 3 20 12" xfId="1462" xr:uid="{A6A5831B-CC8A-4024-8360-435931B11C33}"/>
    <cellStyle name="Normal 3 20 13" xfId="1463" xr:uid="{34CEAEFD-3351-4457-9693-D87BA46DBCD5}"/>
    <cellStyle name="Normal 3 20 14" xfId="1464" xr:uid="{0F1B61E3-E803-4E1F-8CB5-1223C2FE9079}"/>
    <cellStyle name="Normal 3 20 15" xfId="1465" xr:uid="{688938D1-4350-4EBD-8BB8-CA7F721F647E}"/>
    <cellStyle name="Normal 3 20 16" xfId="1466" xr:uid="{D1BCA184-C302-4300-B76C-15423D3D01D4}"/>
    <cellStyle name="Normal 3 20 17" xfId="1467" xr:uid="{55E05EE7-A6B0-42CB-9649-30C9F8B0B5ED}"/>
    <cellStyle name="Normal 3 20 18" xfId="1468" xr:uid="{7CC1F684-3D73-451D-9A09-6E68B22C806D}"/>
    <cellStyle name="Normal 3 20 19" xfId="1469" xr:uid="{B9EB6B0C-10EE-4589-B71B-0BFE8FF4F9AA}"/>
    <cellStyle name="Normal 3 20 2" xfId="1470" xr:uid="{B46AD12A-2FDC-4199-815D-292E9AEC8FF7}"/>
    <cellStyle name="Normal 3 20 20" xfId="1471" xr:uid="{56796D3A-BF74-422B-B281-210EF55FC750}"/>
    <cellStyle name="Normal 3 20 21" xfId="1472" xr:uid="{B086EF4A-3CA1-4B6E-8384-A76F33C04401}"/>
    <cellStyle name="Normal 3 20 22" xfId="1473" xr:uid="{2FF710DC-3E69-4416-9F7C-A6B4DE35EAAB}"/>
    <cellStyle name="Normal 3 20 23" xfId="1474" xr:uid="{0D72BCF1-9BF4-4BAD-B18E-78A55A11DCBB}"/>
    <cellStyle name="Normal 3 20 3" xfId="1475" xr:uid="{5C1D0B0A-C7D8-4F98-AAFC-BC7D06E4A3DD}"/>
    <cellStyle name="Normal 3 20 4" xfId="1476" xr:uid="{E23FBFE4-21C8-433C-9FD1-9E34776FEA4C}"/>
    <cellStyle name="Normal 3 20 5" xfId="1477" xr:uid="{05AD63AE-276E-46AF-8578-0A775059583F}"/>
    <cellStyle name="Normal 3 20 6" xfId="1478" xr:uid="{0A272359-E522-41B8-9D36-58BDF5CC1178}"/>
    <cellStyle name="Normal 3 20 7" xfId="1479" xr:uid="{A5F05AF5-17BE-4901-AAE8-D28F1177247C}"/>
    <cellStyle name="Normal 3 20 8" xfId="1480" xr:uid="{6E9C1233-9D9C-402E-B070-D6222388CFE6}"/>
    <cellStyle name="Normal 3 20 9" xfId="1481" xr:uid="{18509300-3CCC-42D0-A053-073B53265041}"/>
    <cellStyle name="Normal 3 21" xfId="1482" xr:uid="{09C97522-F869-4CEB-B132-2AE1D21AA8A9}"/>
    <cellStyle name="Normal 3 21 10" xfId="1483" xr:uid="{40597E8C-B4A2-4EA4-8AA2-5A7BC3BED797}"/>
    <cellStyle name="Normal 3 21 11" xfId="1484" xr:uid="{4C46213F-62CF-4B4D-A111-CAAF913F93FC}"/>
    <cellStyle name="Normal 3 21 12" xfId="1485" xr:uid="{2E9384BF-CF6F-474D-ADB7-10E00EA370CE}"/>
    <cellStyle name="Normal 3 21 13" xfId="1486" xr:uid="{A419EEAA-5F98-4F48-860B-4BF72FCBDFFA}"/>
    <cellStyle name="Normal 3 21 14" xfId="1487" xr:uid="{D34EEA8E-6764-4DDC-AB7A-D59E82DE6788}"/>
    <cellStyle name="Normal 3 21 15" xfId="1488" xr:uid="{573169EC-9FE7-43B1-9735-C3DDD1AAF8DE}"/>
    <cellStyle name="Normal 3 21 16" xfId="1489" xr:uid="{A61DCB2F-8A5E-491D-B067-29D55620552B}"/>
    <cellStyle name="Normal 3 21 17" xfId="1490" xr:uid="{F8CF3F10-133E-438A-8531-5C5E1170DAD7}"/>
    <cellStyle name="Normal 3 21 18" xfId="1491" xr:uid="{339C3DF7-C22B-4E32-8BC3-F30CBDF089B3}"/>
    <cellStyle name="Normal 3 21 19" xfId="1492" xr:uid="{602BE92A-DBC4-4EB1-862E-1FD42B4FCF92}"/>
    <cellStyle name="Normal 3 21 2" xfId="1493" xr:uid="{72030E57-AFDD-41F5-BFF5-536B509BC298}"/>
    <cellStyle name="Normal 3 21 20" xfId="1494" xr:uid="{A682F78C-46DD-4AA8-B043-11CB9AF2AA4D}"/>
    <cellStyle name="Normal 3 21 21" xfId="1495" xr:uid="{CB62C049-C217-4BD2-91B3-A8C4A6528A82}"/>
    <cellStyle name="Normal 3 21 22" xfId="1496" xr:uid="{48DBF5BA-D56B-4388-A2AD-739A8C9942EB}"/>
    <cellStyle name="Normal 3 21 23" xfId="1497" xr:uid="{E4ED8A81-745F-4E0B-A654-CCF6098B8835}"/>
    <cellStyle name="Normal 3 21 3" xfId="1498" xr:uid="{D07E5D7E-8CA8-4076-9A4A-9FE2B127D0D9}"/>
    <cellStyle name="Normal 3 21 4" xfId="1499" xr:uid="{2EE74DB2-87A5-4913-A4AE-B7A8BF04D57B}"/>
    <cellStyle name="Normal 3 21 5" xfId="1500" xr:uid="{5DC9C9AB-7509-40FC-A301-D63D68BB7A6B}"/>
    <cellStyle name="Normal 3 21 6" xfId="1501" xr:uid="{09AFF088-2F87-4E19-9044-1CB1A26B961F}"/>
    <cellStyle name="Normal 3 21 7" xfId="1502" xr:uid="{7963B82D-C2E2-4394-AE09-BC3FD8FEDA38}"/>
    <cellStyle name="Normal 3 21 8" xfId="1503" xr:uid="{C295A64D-92B6-436E-A5E7-511FE468AF7E}"/>
    <cellStyle name="Normal 3 21 9" xfId="1504" xr:uid="{A796EC9B-2B13-40D7-975E-DBBDACCF9A32}"/>
    <cellStyle name="Normal 3 22" xfId="1505" xr:uid="{2108AA36-01E4-4DAB-9BD5-F8AC5AB7A28B}"/>
    <cellStyle name="Normal 3 22 10" xfId="1506" xr:uid="{48BE54A1-2547-4314-B108-27B17286A2F6}"/>
    <cellStyle name="Normal 3 22 11" xfId="1507" xr:uid="{E65957CC-0797-478C-9937-83B1A242F4B7}"/>
    <cellStyle name="Normal 3 22 12" xfId="1508" xr:uid="{35D96406-AC72-434E-905D-1F3D4D019E2B}"/>
    <cellStyle name="Normal 3 22 13" xfId="1509" xr:uid="{F75AED4B-9ABA-4FA5-89E6-BB83911BF3C1}"/>
    <cellStyle name="Normal 3 22 14" xfId="1510" xr:uid="{DD6F1647-5BD1-4981-8644-24D3161382D3}"/>
    <cellStyle name="Normal 3 22 15" xfId="1511" xr:uid="{B936F6B6-C16C-4C45-8093-CB0DA14306E3}"/>
    <cellStyle name="Normal 3 22 16" xfId="1512" xr:uid="{CD47C0E8-D0FC-4511-BF01-787151B78712}"/>
    <cellStyle name="Normal 3 22 17" xfId="1513" xr:uid="{8B3C213E-0755-428E-B291-607507CB487D}"/>
    <cellStyle name="Normal 3 22 18" xfId="1514" xr:uid="{E70DB7E9-18DF-4744-9E90-AF2199235CD0}"/>
    <cellStyle name="Normal 3 22 19" xfId="1515" xr:uid="{C313123E-D947-40FA-A5EF-A78B4DCBE3A6}"/>
    <cellStyle name="Normal 3 22 2" xfId="1516" xr:uid="{13945BCD-2F8F-461D-8B38-8C0ADF1B30C6}"/>
    <cellStyle name="Normal 3 22 20" xfId="1517" xr:uid="{3BFA1979-39C2-4CC6-A04F-AEA4194C3391}"/>
    <cellStyle name="Normal 3 22 21" xfId="1518" xr:uid="{7BE1F864-EB74-4BD4-B99D-1A66B80C8EF0}"/>
    <cellStyle name="Normal 3 22 22" xfId="1519" xr:uid="{03F91DA9-C252-4974-8DDA-A4F83F23512C}"/>
    <cellStyle name="Normal 3 22 23" xfId="1520" xr:uid="{EEFF6013-D913-41EA-806D-026900AEEC1E}"/>
    <cellStyle name="Normal 3 22 3" xfId="1521" xr:uid="{98E34942-0623-4A5F-A0B2-013C8D90FD84}"/>
    <cellStyle name="Normal 3 22 4" xfId="1522" xr:uid="{1827F594-6BE5-4B01-904C-29685CE1AEE4}"/>
    <cellStyle name="Normal 3 22 5" xfId="1523" xr:uid="{9705BF9D-0AE5-4ED7-9DE1-37949A51B008}"/>
    <cellStyle name="Normal 3 22 6" xfId="1524" xr:uid="{2E41BB49-0E28-42DC-AA60-04717DC2C915}"/>
    <cellStyle name="Normal 3 22 7" xfId="1525" xr:uid="{0318BA6D-550D-4633-A5F3-427459F03163}"/>
    <cellStyle name="Normal 3 22 8" xfId="1526" xr:uid="{B761EA3F-FA45-4E4C-BC2E-D705FB6A95F3}"/>
    <cellStyle name="Normal 3 22 9" xfId="1527" xr:uid="{34698B5F-767C-47FC-8FFA-FEFFBC4DDBA9}"/>
    <cellStyle name="Normal 3 23" xfId="1528" xr:uid="{E2B58B6E-39AA-4C78-9455-84737D42A4D4}"/>
    <cellStyle name="Normal 3 23 10" xfId="1529" xr:uid="{65629B84-DCE9-489A-A51A-0CE7AEDFB5AC}"/>
    <cellStyle name="Normal 3 23 11" xfId="1530" xr:uid="{77B82534-BB2B-4606-A596-7514524DD908}"/>
    <cellStyle name="Normal 3 23 12" xfId="1531" xr:uid="{DF0ABF97-2A81-4B42-B4CE-8F0B96B6A66D}"/>
    <cellStyle name="Normal 3 23 13" xfId="1532" xr:uid="{E33FE79A-559B-4027-BAEC-E930087BEFE0}"/>
    <cellStyle name="Normal 3 23 14" xfId="1533" xr:uid="{0AB150A3-7A20-445D-9FB4-F8183A5FD2CF}"/>
    <cellStyle name="Normal 3 23 15" xfId="1534" xr:uid="{2D10D7FD-5E0C-4E48-AC58-66A6D50D1D38}"/>
    <cellStyle name="Normal 3 23 16" xfId="1535" xr:uid="{3F872AF5-9547-4CF2-9049-B74767CE6272}"/>
    <cellStyle name="Normal 3 23 17" xfId="1536" xr:uid="{70D812F3-B087-43E7-9194-E11FB2B6730E}"/>
    <cellStyle name="Normal 3 23 18" xfId="1537" xr:uid="{0901BC77-798E-4BEC-88A5-1368C1906307}"/>
    <cellStyle name="Normal 3 23 19" xfId="1538" xr:uid="{BDD7C02B-B00F-4007-9E8F-AE4CA5D7A190}"/>
    <cellStyle name="Normal 3 23 2" xfId="1539" xr:uid="{8E56DFB6-B9A4-40E0-B4AD-BD89B12F7958}"/>
    <cellStyle name="Normal 3 23 20" xfId="1540" xr:uid="{E8960F05-B11D-452A-9D8F-BAB79CDBB564}"/>
    <cellStyle name="Normal 3 23 21" xfId="1541" xr:uid="{102A4D87-1E48-4162-B784-1CD45AC65DF7}"/>
    <cellStyle name="Normal 3 23 22" xfId="1542" xr:uid="{2D40452E-11A2-4AFD-B2AF-4DFB28D50854}"/>
    <cellStyle name="Normal 3 23 23" xfId="1543" xr:uid="{4BC732E9-D5A1-4033-B400-E7146CD09027}"/>
    <cellStyle name="Normal 3 23 3" xfId="1544" xr:uid="{842A0EA2-328A-4FAE-96C3-3C43F2F3C941}"/>
    <cellStyle name="Normal 3 23 4" xfId="1545" xr:uid="{6FEEDFF0-6741-4BFC-AA01-13BF44BC83C2}"/>
    <cellStyle name="Normal 3 23 5" xfId="1546" xr:uid="{7B3CB994-439A-4EE1-8802-865FC713013B}"/>
    <cellStyle name="Normal 3 23 6" xfId="1547" xr:uid="{74CF2ED6-D559-45AC-8AC5-37861FCEE61E}"/>
    <cellStyle name="Normal 3 23 7" xfId="1548" xr:uid="{485A2F75-4929-43F9-8D3A-2E0118EC2CA7}"/>
    <cellStyle name="Normal 3 23 8" xfId="1549" xr:uid="{F7659BEC-6456-4BDC-A0FE-227DE31ABF09}"/>
    <cellStyle name="Normal 3 23 9" xfId="1550" xr:uid="{0E369E81-FEE8-4D96-BA11-BD7C35111DC9}"/>
    <cellStyle name="Normal 3 24" xfId="1551" xr:uid="{34E1ACAA-7A41-4617-9C02-8C442C7A98CF}"/>
    <cellStyle name="Normal 3 24 10" xfId="1552" xr:uid="{298741A4-DB07-454C-A245-2A25272E5398}"/>
    <cellStyle name="Normal 3 24 11" xfId="1553" xr:uid="{536CCF91-731A-4FEB-9319-98BB07369D7C}"/>
    <cellStyle name="Normal 3 24 12" xfId="1554" xr:uid="{B42B0C6F-1CE6-4498-99C2-6FC0611A7FC4}"/>
    <cellStyle name="Normal 3 24 13" xfId="1555" xr:uid="{A06C5692-B15E-41DD-B31D-6720AECB3CD0}"/>
    <cellStyle name="Normal 3 24 14" xfId="1556" xr:uid="{AEB1A5B0-7C0F-4729-A601-C61F59FF8F65}"/>
    <cellStyle name="Normal 3 24 15" xfId="1557" xr:uid="{B22D057E-6F6D-47C9-B609-F220667A236F}"/>
    <cellStyle name="Normal 3 24 16" xfId="1558" xr:uid="{27A5F49B-83E4-45E9-B437-DA1922C9721B}"/>
    <cellStyle name="Normal 3 24 17" xfId="1559" xr:uid="{2AA86AD5-A972-48AC-B734-D1F4356380F6}"/>
    <cellStyle name="Normal 3 24 18" xfId="1560" xr:uid="{112C38A5-C35F-47AA-9C67-2F26E7BC4D09}"/>
    <cellStyle name="Normal 3 24 19" xfId="1561" xr:uid="{40AEC5E8-A0F0-4D1C-B426-823017A0E651}"/>
    <cellStyle name="Normal 3 24 2" xfId="1562" xr:uid="{762591BB-6FB1-4BF2-AF7C-EB7C9F1C8B84}"/>
    <cellStyle name="Normal 3 24 20" xfId="1563" xr:uid="{60E99B14-7215-4DFF-AB40-980596B3198A}"/>
    <cellStyle name="Normal 3 24 21" xfId="1564" xr:uid="{7027BCEE-D872-4051-9B14-390F0182D93A}"/>
    <cellStyle name="Normal 3 24 22" xfId="1565" xr:uid="{A6E5969C-8CAE-4E5E-862B-E0F2BFE8F3C0}"/>
    <cellStyle name="Normal 3 24 23" xfId="1566" xr:uid="{41F6871A-D413-4695-B794-8CF865A3F491}"/>
    <cellStyle name="Normal 3 24 3" xfId="1567" xr:uid="{B1F64BA9-8220-4811-8482-FE7AA8C2BA11}"/>
    <cellStyle name="Normal 3 24 4" xfId="1568" xr:uid="{62DA1881-01EE-4222-ABD8-1CEB3F547099}"/>
    <cellStyle name="Normal 3 24 5" xfId="1569" xr:uid="{F2DB335C-B017-4B8A-A134-46C46DFBE867}"/>
    <cellStyle name="Normal 3 24 6" xfId="1570" xr:uid="{E596A391-47C2-4451-913B-E8F9B9899F4C}"/>
    <cellStyle name="Normal 3 24 7" xfId="1571" xr:uid="{C0D95979-98DC-4B92-A1FC-710F8CEA8EB6}"/>
    <cellStyle name="Normal 3 24 8" xfId="1572" xr:uid="{560203EC-C417-4B12-A796-7AB2EF975009}"/>
    <cellStyle name="Normal 3 24 9" xfId="1573" xr:uid="{224D66D2-A692-4122-8900-925CD73DF8D7}"/>
    <cellStyle name="Normal 3 25" xfId="1574" xr:uid="{10CF2CA9-9640-44E4-8AFE-34760CCC0F46}"/>
    <cellStyle name="Normal 3 25 10" xfId="1575" xr:uid="{8D5E63A9-AAD7-4CB4-A37F-1D6600D10547}"/>
    <cellStyle name="Normal 3 25 11" xfId="1576" xr:uid="{64BE549F-DACD-41AB-8F95-E3BB8169030F}"/>
    <cellStyle name="Normal 3 25 12" xfId="1577" xr:uid="{A16529FA-9D13-4078-9D10-6F5141C213F7}"/>
    <cellStyle name="Normal 3 25 13" xfId="1578" xr:uid="{81EDF6F0-1C98-4A11-AAF9-71A447BDA2D9}"/>
    <cellStyle name="Normal 3 25 14" xfId="1579" xr:uid="{6ECAFF74-C432-4338-9371-840E8941CB11}"/>
    <cellStyle name="Normal 3 25 15" xfId="1580" xr:uid="{556E9B1E-096B-4605-808B-14BDDA17F913}"/>
    <cellStyle name="Normal 3 25 16" xfId="1581" xr:uid="{F507B58F-C9BC-480E-A0A3-FFC2D81E0729}"/>
    <cellStyle name="Normal 3 25 17" xfId="1582" xr:uid="{05456A59-3C96-4488-B0AF-668F4BB127EF}"/>
    <cellStyle name="Normal 3 25 18" xfId="1583" xr:uid="{FCB0EC99-1857-4C01-9F10-A552A3F7507D}"/>
    <cellStyle name="Normal 3 25 19" xfId="1584" xr:uid="{6D2D3CDF-EA5D-48C7-8761-C1583D0AECEB}"/>
    <cellStyle name="Normal 3 25 2" xfId="1585" xr:uid="{1662BD45-B4EA-402E-A73A-652F92B0F0C4}"/>
    <cellStyle name="Normal 3 25 20" xfId="1586" xr:uid="{5E3D986E-66CE-4E55-B366-DF37F10C0541}"/>
    <cellStyle name="Normal 3 25 21" xfId="1587" xr:uid="{F71D50CC-7A9F-4FD5-8513-C000A351EDE3}"/>
    <cellStyle name="Normal 3 25 22" xfId="1588" xr:uid="{9747481E-D2FC-40B2-A681-AB79C3CC1A71}"/>
    <cellStyle name="Normal 3 25 23" xfId="1589" xr:uid="{D214E29F-BD94-422A-89A6-C436030C999C}"/>
    <cellStyle name="Normal 3 25 3" xfId="1590" xr:uid="{81100203-98B4-4A56-AF9C-5AE87062E45A}"/>
    <cellStyle name="Normal 3 25 4" xfId="1591" xr:uid="{D2D73F01-253C-4A17-BC65-BAC9FBF3C1A7}"/>
    <cellStyle name="Normal 3 25 5" xfId="1592" xr:uid="{BEB1A3B3-710A-4650-9707-CFE6ABE6AEEE}"/>
    <cellStyle name="Normal 3 25 6" xfId="1593" xr:uid="{4896A689-F931-4BCC-8C97-3363C9B089D3}"/>
    <cellStyle name="Normal 3 25 7" xfId="1594" xr:uid="{9B64FA9F-4888-4E2F-9092-69CDD005ACB7}"/>
    <cellStyle name="Normal 3 25 8" xfId="1595" xr:uid="{1760D377-D9A1-4AD3-B10A-EC73B1D7BEA7}"/>
    <cellStyle name="Normal 3 25 9" xfId="1596" xr:uid="{2999458C-A6DC-4C8B-A03D-2A93D55F82BF}"/>
    <cellStyle name="Normal 3 26" xfId="1597" xr:uid="{73CA703E-6C1E-472F-AADC-8CAB9E55F507}"/>
    <cellStyle name="Normal 3 26 10" xfId="1598" xr:uid="{CF4EA3C1-6DF8-4D08-8998-9C1217DD9C08}"/>
    <cellStyle name="Normal 3 26 11" xfId="1599" xr:uid="{8E750C7F-682D-4E18-B699-573BE22CF872}"/>
    <cellStyle name="Normal 3 26 12" xfId="1600" xr:uid="{03341DB1-A3CE-4E28-BF1F-9FF2F43A9E9E}"/>
    <cellStyle name="Normal 3 26 13" xfId="1601" xr:uid="{82BF5A2D-D2F7-4857-948C-239BD8A685F9}"/>
    <cellStyle name="Normal 3 26 14" xfId="1602" xr:uid="{24F5C78E-4EC5-416F-A4C8-A63A74B1E3E6}"/>
    <cellStyle name="Normal 3 26 15" xfId="1603" xr:uid="{BECE2DF7-36EE-4A2D-957A-0ED7E73F82D4}"/>
    <cellStyle name="Normal 3 26 16" xfId="1604" xr:uid="{41173202-5DBA-43AD-A941-967DA0BF52F2}"/>
    <cellStyle name="Normal 3 26 17" xfId="1605" xr:uid="{F4DBD9EB-3C68-4CF1-969A-5421A99D44E1}"/>
    <cellStyle name="Normal 3 26 18" xfId="1606" xr:uid="{251D90BA-9B3D-4444-9A83-07A6AE5159B5}"/>
    <cellStyle name="Normal 3 26 19" xfId="1607" xr:uid="{3797AF48-90D7-4547-BF84-70E70156DC5B}"/>
    <cellStyle name="Normal 3 26 2" xfId="1608" xr:uid="{CD3E2406-9C77-4BAF-A341-E19192545524}"/>
    <cellStyle name="Normal 3 26 20" xfId="1609" xr:uid="{043B55EC-E9F4-41C1-8DCC-F8F2FF62D686}"/>
    <cellStyle name="Normal 3 26 21" xfId="1610" xr:uid="{DC1FBAF6-E7AC-40E8-9D1C-8C117A3237D0}"/>
    <cellStyle name="Normal 3 26 22" xfId="1611" xr:uid="{C6A9B139-F11C-43A0-A881-93D6E227E421}"/>
    <cellStyle name="Normal 3 26 23" xfId="1612" xr:uid="{F1AAA139-C4ED-4AE0-B42A-4265035ED0B8}"/>
    <cellStyle name="Normal 3 26 3" xfId="1613" xr:uid="{FAB1D211-BD93-472E-B1CA-D485615C9E01}"/>
    <cellStyle name="Normal 3 26 4" xfId="1614" xr:uid="{8E7E7803-3DEC-4563-AB17-ADB816B7F1E5}"/>
    <cellStyle name="Normal 3 26 5" xfId="1615" xr:uid="{284A254A-A3B2-4855-A4CC-CAAB5E8B5F4D}"/>
    <cellStyle name="Normal 3 26 6" xfId="1616" xr:uid="{661822F3-E49D-40B8-96CA-821A0F6B5C39}"/>
    <cellStyle name="Normal 3 26 7" xfId="1617" xr:uid="{BE467EC7-D949-4F16-95FA-FC587ACFD7C2}"/>
    <cellStyle name="Normal 3 26 8" xfId="1618" xr:uid="{8E41F9EA-BE5B-4B68-BFFE-72631BE924ED}"/>
    <cellStyle name="Normal 3 26 9" xfId="1619" xr:uid="{A2E6D2B1-DCD3-4147-A42E-9A65834D874D}"/>
    <cellStyle name="Normal 3 27" xfId="1620" xr:uid="{DE5A3E18-032A-4016-AE33-7137910F4410}"/>
    <cellStyle name="Normal 3 27 10" xfId="1621" xr:uid="{A871D123-BA72-4AEF-B692-B04D057F97CC}"/>
    <cellStyle name="Normal 3 27 11" xfId="1622" xr:uid="{BE933690-A8DD-4145-AA4E-39DAF96593F0}"/>
    <cellStyle name="Normal 3 27 12" xfId="1623" xr:uid="{18B7384A-B71C-453C-8BBA-CE2237274A31}"/>
    <cellStyle name="Normal 3 27 13" xfId="1624" xr:uid="{E79A396D-3A6E-48DE-A0D2-7BF4A643889E}"/>
    <cellStyle name="Normal 3 27 14" xfId="1625" xr:uid="{9BDA3911-1616-4537-B3E0-7FF68DDC045B}"/>
    <cellStyle name="Normal 3 27 15" xfId="1626" xr:uid="{2F2C00C8-5BC9-4002-8FE0-7A6EA4C224D0}"/>
    <cellStyle name="Normal 3 27 16" xfId="1627" xr:uid="{41B2566D-BEA8-4953-A14F-422C17B553D1}"/>
    <cellStyle name="Normal 3 27 17" xfId="1628" xr:uid="{720AB9EC-1A44-4111-896A-E8BBFBD9704E}"/>
    <cellStyle name="Normal 3 27 18" xfId="1629" xr:uid="{3EEFBE0A-A95D-4035-8FF9-DDF03A8C4C68}"/>
    <cellStyle name="Normal 3 27 19" xfId="1630" xr:uid="{38AB99AD-0A61-4293-BD7A-EE3F5751B8C6}"/>
    <cellStyle name="Normal 3 27 2" xfId="1631" xr:uid="{280E5DC6-E393-4225-BBDE-DD3DA1142B61}"/>
    <cellStyle name="Normal 3 27 20" xfId="1632" xr:uid="{7BD5A7AC-22D5-461C-A16B-0E7506F80799}"/>
    <cellStyle name="Normal 3 27 21" xfId="1633" xr:uid="{215260D8-B474-42A4-91BF-2CD066AF1B9D}"/>
    <cellStyle name="Normal 3 27 22" xfId="1634" xr:uid="{DFA20A38-2ED6-4512-B5E1-FCF7A9771727}"/>
    <cellStyle name="Normal 3 27 23" xfId="1635" xr:uid="{E0B1FBBD-5DDB-40C0-8D6C-03C6A6FC3E2A}"/>
    <cellStyle name="Normal 3 27 3" xfId="1636" xr:uid="{BB9351D9-A7C8-49F6-AA1B-34C96444BE15}"/>
    <cellStyle name="Normal 3 27 4" xfId="1637" xr:uid="{CD19AD3F-B09D-4130-9535-606B94BF148A}"/>
    <cellStyle name="Normal 3 27 5" xfId="1638" xr:uid="{E0026755-0819-4D51-844E-2A2F948B65C1}"/>
    <cellStyle name="Normal 3 27 6" xfId="1639" xr:uid="{9D0EF1F3-F39B-46DC-9936-2E7C8A14AAD0}"/>
    <cellStyle name="Normal 3 27 7" xfId="1640" xr:uid="{E7F01AF9-1694-4EE7-A1F0-15CF82280D97}"/>
    <cellStyle name="Normal 3 27 8" xfId="1641" xr:uid="{18CC744C-FF0C-4168-8B7D-13AAECAC284E}"/>
    <cellStyle name="Normal 3 27 9" xfId="1642" xr:uid="{FF43563B-AD7D-4560-932B-18201629F73E}"/>
    <cellStyle name="Normal 3 28" xfId="1643" xr:uid="{DD86D431-3C0D-4E6D-8244-2F31B89FADD0}"/>
    <cellStyle name="Normal 3 28 10" xfId="1644" xr:uid="{E0FFD74D-A4D6-4C2B-9D3D-6457996A0398}"/>
    <cellStyle name="Normal 3 28 11" xfId="1645" xr:uid="{281BFCEF-A7B5-4506-B31E-C73710D0AE0A}"/>
    <cellStyle name="Normal 3 28 12" xfId="1646" xr:uid="{8635C966-A6F7-4F17-B75C-10EB7C8431CC}"/>
    <cellStyle name="Normal 3 28 13" xfId="1647" xr:uid="{9FAC4A0C-86AC-49E2-80E2-682A8A81651B}"/>
    <cellStyle name="Normal 3 28 14" xfId="1648" xr:uid="{35DD24E0-E246-4E22-B4A5-5F2FA696EA9D}"/>
    <cellStyle name="Normal 3 28 15" xfId="1649" xr:uid="{60FD5A8E-5CA2-48A2-94EA-C3DB7D3588F9}"/>
    <cellStyle name="Normal 3 28 16" xfId="1650" xr:uid="{A9DA857F-F0EC-4E00-9F5F-05F769ECB3F3}"/>
    <cellStyle name="Normal 3 28 17" xfId="1651" xr:uid="{5A4A4AD2-5A4F-41FC-8FD3-E3A719A28D19}"/>
    <cellStyle name="Normal 3 28 18" xfId="1652" xr:uid="{18F49231-111A-47E8-B62B-712009ECE5D7}"/>
    <cellStyle name="Normal 3 28 19" xfId="1653" xr:uid="{D9F8648F-D775-4E02-9A9A-C9C9B5F8234F}"/>
    <cellStyle name="Normal 3 28 2" xfId="1654" xr:uid="{427F1413-5EEE-4799-91E6-0875BFA9210E}"/>
    <cellStyle name="Normal 3 28 20" xfId="1655" xr:uid="{9FECB549-0BFC-4462-8101-FB0DCC249F8E}"/>
    <cellStyle name="Normal 3 28 21" xfId="1656" xr:uid="{9077588C-35B7-4B93-AF32-2EA3C9697783}"/>
    <cellStyle name="Normal 3 28 22" xfId="1657" xr:uid="{7CC5A785-03F6-4557-805A-4F813492BE97}"/>
    <cellStyle name="Normal 3 28 23" xfId="1658" xr:uid="{B90074A7-BA9B-43C5-957B-AF82B406200B}"/>
    <cellStyle name="Normal 3 28 3" xfId="1659" xr:uid="{3FA9538F-7408-4309-91C7-AB5F4883B9B5}"/>
    <cellStyle name="Normal 3 28 4" xfId="1660" xr:uid="{035C1139-BB0E-4B2D-912A-B9183D323BD3}"/>
    <cellStyle name="Normal 3 28 5" xfId="1661" xr:uid="{60605CEE-72BD-46CC-81FA-849DD33E4A6B}"/>
    <cellStyle name="Normal 3 28 6" xfId="1662" xr:uid="{72AF775F-D7B5-41C3-A979-DCFE37862FBC}"/>
    <cellStyle name="Normal 3 28 7" xfId="1663" xr:uid="{DAF44EF6-C64B-477F-B91A-F57E0D7A48FF}"/>
    <cellStyle name="Normal 3 28 8" xfId="1664" xr:uid="{1AB5E39C-E51B-432C-8A9A-5A46A616E447}"/>
    <cellStyle name="Normal 3 28 9" xfId="1665" xr:uid="{2AC05B77-8841-47DA-9032-261311CC6154}"/>
    <cellStyle name="Normal 3 29" xfId="1666" xr:uid="{427618B4-73E0-4BFC-A95F-A8F1F54594AE}"/>
    <cellStyle name="Normal 3 29 10" xfId="1667" xr:uid="{7CF7ACB9-94ED-42B8-8898-872BB2BF62FF}"/>
    <cellStyle name="Normal 3 29 11" xfId="1668" xr:uid="{0E5B8532-E740-4323-9460-2A7E5AA44DE1}"/>
    <cellStyle name="Normal 3 29 12" xfId="1669" xr:uid="{53DDC80B-4862-46B8-A713-BE304616AEFD}"/>
    <cellStyle name="Normal 3 29 13" xfId="1670" xr:uid="{B6AA875A-22B6-4A05-9927-54D783790966}"/>
    <cellStyle name="Normal 3 29 14" xfId="1671" xr:uid="{381E52C4-0FED-4356-B946-7E4931A74DFD}"/>
    <cellStyle name="Normal 3 29 15" xfId="1672" xr:uid="{F835E2EA-BF4C-4F49-B654-C356EB56E913}"/>
    <cellStyle name="Normal 3 29 16" xfId="1673" xr:uid="{2211E06D-0B7B-46D0-865F-15532FB90667}"/>
    <cellStyle name="Normal 3 29 17" xfId="1674" xr:uid="{78E93221-D35D-409E-BF07-1CB2B9A32DE6}"/>
    <cellStyle name="Normal 3 29 18" xfId="1675" xr:uid="{B857B460-C321-4050-95DC-BCC01231BF90}"/>
    <cellStyle name="Normal 3 29 19" xfId="1676" xr:uid="{DB05C3C8-7C9E-4D3D-B56D-BF42A805F627}"/>
    <cellStyle name="Normal 3 29 2" xfId="1677" xr:uid="{E4FE1AB4-8A6F-4B66-9FC4-EC8C0F4E8BD1}"/>
    <cellStyle name="Normal 3 29 20" xfId="1678" xr:uid="{C8DAE144-FA96-4F5E-B733-9365F8FD68C1}"/>
    <cellStyle name="Normal 3 29 21" xfId="1679" xr:uid="{7E7B8EAA-B0DE-4816-BFBA-3D59881F2B0C}"/>
    <cellStyle name="Normal 3 29 22" xfId="1680" xr:uid="{948A8169-0615-42C0-A204-45B5DF5E0579}"/>
    <cellStyle name="Normal 3 29 23" xfId="1681" xr:uid="{F3D75743-8EB8-4BF9-8C19-7E4B065550F3}"/>
    <cellStyle name="Normal 3 29 3" xfId="1682" xr:uid="{9776341E-408C-4556-97F5-59322EBE65F1}"/>
    <cellStyle name="Normal 3 29 4" xfId="1683" xr:uid="{68B3ACC2-2152-499B-9A3A-FEBCF6F41D7C}"/>
    <cellStyle name="Normal 3 29 5" xfId="1684" xr:uid="{94A66B43-012C-4203-BA64-26103F0AD346}"/>
    <cellStyle name="Normal 3 29 6" xfId="1685" xr:uid="{7A1623CA-32E6-4130-AD91-302F59BD76A3}"/>
    <cellStyle name="Normal 3 29 7" xfId="1686" xr:uid="{BCB017F4-B073-4B6D-A2CE-A6B6BF4BE34D}"/>
    <cellStyle name="Normal 3 29 8" xfId="1687" xr:uid="{5155B028-7708-4971-9E08-4B980059A122}"/>
    <cellStyle name="Normal 3 29 9" xfId="1688" xr:uid="{21B432FB-4907-4A6F-8E30-BE381ED8BA45}"/>
    <cellStyle name="Normal 3 3" xfId="1689" xr:uid="{32B9352B-8593-4334-A625-4FB224C2B995}"/>
    <cellStyle name="Normal 3 3 10" xfId="1690" xr:uid="{80E74FBD-899E-48F2-9A73-E0F8250B37B1}"/>
    <cellStyle name="Normal 3 3 11" xfId="1691" xr:uid="{E501C480-E816-4FC8-A098-29F7320BC5E5}"/>
    <cellStyle name="Normal 3 3 12" xfId="1692" xr:uid="{910A4BC7-A6D5-40A5-8C2F-F8BD78E4B000}"/>
    <cellStyle name="Normal 3 3 13" xfId="1693" xr:uid="{BE3E4DF6-2EA3-471A-B0F3-A37075FF45D8}"/>
    <cellStyle name="Normal 3 3 14" xfId="1694" xr:uid="{962F4D48-49A9-490D-A37B-5B5D9B1AE317}"/>
    <cellStyle name="Normal 3 3 15" xfId="1695" xr:uid="{E9753A6F-C818-4EC9-9C5F-B6FF2296FA50}"/>
    <cellStyle name="Normal 3 3 16" xfId="1696" xr:uid="{76183C59-DA5D-40BA-A905-1C8765AE12E5}"/>
    <cellStyle name="Normal 3 3 17" xfId="1697" xr:uid="{969F08B6-B44D-4FB1-B37C-D5B4319729D7}"/>
    <cellStyle name="Normal 3 3 18" xfId="1698" xr:uid="{4EF1B8DC-EB98-446C-AB8D-13C0436ECA29}"/>
    <cellStyle name="Normal 3 3 19" xfId="1699" xr:uid="{8005490D-2BF3-4685-92BF-B1B11C7CA5F0}"/>
    <cellStyle name="Normal 3 3 2" xfId="1700" xr:uid="{E9E1CBCD-891F-45E4-AA10-163546689402}"/>
    <cellStyle name="Normal 3 3 20" xfId="1701" xr:uid="{5605CB30-818A-4C58-8C43-5FB6EF3C25F1}"/>
    <cellStyle name="Normal 3 3 21" xfId="1702" xr:uid="{C406F11B-F6BF-43BA-9F37-F9B8DC8043A1}"/>
    <cellStyle name="Normal 3 3 22" xfId="1703" xr:uid="{6EF0264A-CD5D-4855-9A4D-14C5841BDA56}"/>
    <cellStyle name="Normal 3 3 23" xfId="1704" xr:uid="{ADF5C691-8A91-481A-B442-46C76D6F5717}"/>
    <cellStyle name="Normal 3 3 3" xfId="1705" xr:uid="{3E4052EE-8471-4DB7-B84E-F4BFB915D16F}"/>
    <cellStyle name="Normal 3 3 4" xfId="1706" xr:uid="{1CA2E365-1637-495A-B5EC-5AD813106FC1}"/>
    <cellStyle name="Normal 3 3 5" xfId="1707" xr:uid="{A9CAE7BB-B3E1-49CB-9FFC-EC8B87065E1B}"/>
    <cellStyle name="Normal 3 3 6" xfId="1708" xr:uid="{321E2D77-DCA0-4C50-B655-87F828D9164D}"/>
    <cellStyle name="Normal 3 3 7" xfId="1709" xr:uid="{D303716A-1B5D-49B4-A33A-2B56382E6E24}"/>
    <cellStyle name="Normal 3 3 8" xfId="1710" xr:uid="{DD51EB64-9C6C-4165-B8AA-C1088310ACF9}"/>
    <cellStyle name="Normal 3 3 9" xfId="1711" xr:uid="{5026424F-8BA1-4E71-AD15-053F06811520}"/>
    <cellStyle name="Normal 3 30" xfId="1712" xr:uid="{544A584D-A0B8-4F62-B68E-30CA4986311B}"/>
    <cellStyle name="Normal 3 30 10" xfId="1713" xr:uid="{15C5C050-9439-4E31-8601-8931DD8055E7}"/>
    <cellStyle name="Normal 3 30 11" xfId="1714" xr:uid="{3794C06B-FDA6-44DB-A6FA-160A83640327}"/>
    <cellStyle name="Normal 3 30 12" xfId="1715" xr:uid="{3192332B-8520-48D8-B2D9-40905100EF19}"/>
    <cellStyle name="Normal 3 30 13" xfId="1716" xr:uid="{13EB852B-DDAE-4433-8BF9-A0073A3CBC99}"/>
    <cellStyle name="Normal 3 30 14" xfId="1717" xr:uid="{C3E10390-8A91-4A9D-93FC-A9A1E14D618D}"/>
    <cellStyle name="Normal 3 30 15" xfId="1718" xr:uid="{60A7ECF0-46C7-4AF8-8258-58C97572F2AD}"/>
    <cellStyle name="Normal 3 30 16" xfId="1719" xr:uid="{923A409F-D6F3-4F32-BA78-CD5EEFB593C2}"/>
    <cellStyle name="Normal 3 30 17" xfId="1720" xr:uid="{AD7388CB-D9A5-488D-8FC5-A75DA6BC3700}"/>
    <cellStyle name="Normal 3 30 18" xfId="1721" xr:uid="{1D76B106-CC0E-43AD-BBDD-B2BE26E376CD}"/>
    <cellStyle name="Normal 3 30 19" xfId="1722" xr:uid="{E48C81DE-C952-4D2A-B0C3-AAC5400C135B}"/>
    <cellStyle name="Normal 3 30 2" xfId="1723" xr:uid="{3D964D8B-8F26-4313-A1CB-FE5D2AB19863}"/>
    <cellStyle name="Normal 3 30 20" xfId="1724" xr:uid="{403D08D1-73AE-4807-BEB7-0A8FD2D8038E}"/>
    <cellStyle name="Normal 3 30 21" xfId="1725" xr:uid="{B2B88954-3653-4ECB-B5FF-A7E4AB81123E}"/>
    <cellStyle name="Normal 3 30 22" xfId="1726" xr:uid="{96BE62EF-FBF2-4D1B-80BA-C9BE8C3E3141}"/>
    <cellStyle name="Normal 3 30 23" xfId="1727" xr:uid="{42EC7D7D-5D29-4840-8A88-47A0002F384A}"/>
    <cellStyle name="Normal 3 30 3" xfId="1728" xr:uid="{3EF19A23-098F-4F6D-8C2E-ABD7115C447D}"/>
    <cellStyle name="Normal 3 30 4" xfId="1729" xr:uid="{981C0547-A811-4ADE-9468-3D11637B0D7B}"/>
    <cellStyle name="Normal 3 30 5" xfId="1730" xr:uid="{C640229E-ED6A-4C93-82D5-9E20CBDEBDFA}"/>
    <cellStyle name="Normal 3 30 6" xfId="1731" xr:uid="{F9B5D728-B23B-4CB8-895A-29C819065407}"/>
    <cellStyle name="Normal 3 30 7" xfId="1732" xr:uid="{5046AD6B-B130-48FF-BFEA-F00CAF5041FD}"/>
    <cellStyle name="Normal 3 30 8" xfId="1733" xr:uid="{4B07ED9F-FFCE-42F6-980E-E506E6A5CCBB}"/>
    <cellStyle name="Normal 3 30 9" xfId="1734" xr:uid="{7147CBAE-F34A-4CBB-B8DD-353C056C29AD}"/>
    <cellStyle name="Normal 3 31" xfId="1735" xr:uid="{3A74B8E2-9B40-4DF6-AA3B-30FD769B6EAF}"/>
    <cellStyle name="Normal 3 31 10" xfId="1736" xr:uid="{CE4D630B-A5B9-4C79-B876-22D8A572687F}"/>
    <cellStyle name="Normal 3 31 11" xfId="1737" xr:uid="{FF6BAFD6-1796-4582-9861-AD9EDC0E09A3}"/>
    <cellStyle name="Normal 3 31 12" xfId="1738" xr:uid="{B04CB843-2C93-462A-8187-9909D16529F6}"/>
    <cellStyle name="Normal 3 31 13" xfId="1739" xr:uid="{D2EAF395-44E4-4F34-9F0E-2562527BFF17}"/>
    <cellStyle name="Normal 3 31 14" xfId="1740" xr:uid="{8A4BF447-2F53-4340-9519-EC92ED1EC2F0}"/>
    <cellStyle name="Normal 3 31 15" xfId="1741" xr:uid="{20CC3064-D5D1-4E87-AEC3-8B09EBEC9748}"/>
    <cellStyle name="Normal 3 31 16" xfId="1742" xr:uid="{BD7FDFA8-6739-4CD0-8E52-5A515F1B5608}"/>
    <cellStyle name="Normal 3 31 17" xfId="1743" xr:uid="{DA937F75-C329-4745-8AC5-9418C7376D34}"/>
    <cellStyle name="Normal 3 31 18" xfId="1744" xr:uid="{7F8E98CE-EB76-478A-B991-8CE4D2CE3DF2}"/>
    <cellStyle name="Normal 3 31 19" xfId="1745" xr:uid="{C48A8068-D4F5-42DB-A807-69567A4BB790}"/>
    <cellStyle name="Normal 3 31 2" xfId="1746" xr:uid="{BC85E19A-0DFA-4B26-8739-BADA9469C334}"/>
    <cellStyle name="Normal 3 31 20" xfId="1747" xr:uid="{95615E15-87B1-4CD7-B576-DCD979EF6CD4}"/>
    <cellStyle name="Normal 3 31 21" xfId="1748" xr:uid="{65498A98-17A0-4A1C-B687-31266F050D22}"/>
    <cellStyle name="Normal 3 31 22" xfId="1749" xr:uid="{62512F35-A0A7-4995-A14B-2537C0161BE5}"/>
    <cellStyle name="Normal 3 31 23" xfId="1750" xr:uid="{6E62A831-BA3C-47FA-A76D-ECE263B143D9}"/>
    <cellStyle name="Normal 3 31 3" xfId="1751" xr:uid="{D6ECAFC5-D6B6-454B-9E36-103AD500DE4F}"/>
    <cellStyle name="Normal 3 31 4" xfId="1752" xr:uid="{FF01D86E-17D8-4DAD-8C17-7DFA5E7162FE}"/>
    <cellStyle name="Normal 3 31 5" xfId="1753" xr:uid="{93EB5554-A1A7-428B-8DCE-3A79815247E3}"/>
    <cellStyle name="Normal 3 31 6" xfId="1754" xr:uid="{22723367-E935-4221-BED7-E0A1A19F5D46}"/>
    <cellStyle name="Normal 3 31 7" xfId="1755" xr:uid="{D2FD116C-14BE-46CC-BD79-161B7A24DDFF}"/>
    <cellStyle name="Normal 3 31 8" xfId="1756" xr:uid="{6AD0F36B-87E3-472A-BF79-820ED374323E}"/>
    <cellStyle name="Normal 3 31 9" xfId="1757" xr:uid="{3B3E2A1D-456E-441B-9EE7-5F072F4C48ED}"/>
    <cellStyle name="Normal 3 32" xfId="1758" xr:uid="{04E85614-8C95-43E0-8632-E2E8440E4676}"/>
    <cellStyle name="Normal 3 32 10" xfId="1759" xr:uid="{1C4D53AF-C08B-4BEA-B70B-95D6639F0E22}"/>
    <cellStyle name="Normal 3 32 11" xfId="1760" xr:uid="{40C7B4AD-3036-486A-9C86-375461CB3BE3}"/>
    <cellStyle name="Normal 3 32 12" xfId="1761" xr:uid="{95036F51-4903-40A9-A05E-FDE864B528F6}"/>
    <cellStyle name="Normal 3 32 13" xfId="1762" xr:uid="{5FCD4837-164A-4F15-91B3-10B5D4B07C7C}"/>
    <cellStyle name="Normal 3 32 14" xfId="1763" xr:uid="{47741F8C-628F-49E4-AB34-0779022DACFE}"/>
    <cellStyle name="Normal 3 32 15" xfId="1764" xr:uid="{78945343-CFBD-462F-960E-B77BE4FF2E34}"/>
    <cellStyle name="Normal 3 32 16" xfId="1765" xr:uid="{B37D72E8-698E-4041-BFA8-6A5FC6993CB2}"/>
    <cellStyle name="Normal 3 32 17" xfId="1766" xr:uid="{0D8EE03A-8D4E-40E8-81D1-319BD64951C6}"/>
    <cellStyle name="Normal 3 32 18" xfId="1767" xr:uid="{9D54F490-C679-4ABC-802C-0E522A279A39}"/>
    <cellStyle name="Normal 3 32 19" xfId="1768" xr:uid="{5DD3AEBF-84D8-4632-B067-87DB31E1AE50}"/>
    <cellStyle name="Normal 3 32 2" xfId="1769" xr:uid="{48E28F0B-9F5E-4BCF-9EBB-2FE76AF65DE8}"/>
    <cellStyle name="Normal 3 32 20" xfId="1770" xr:uid="{C7378E7F-25AF-4D6F-9FBC-3C3D8B052B9A}"/>
    <cellStyle name="Normal 3 32 21" xfId="1771" xr:uid="{BBEB6E67-C5E5-45B5-934B-1A7C3C019132}"/>
    <cellStyle name="Normal 3 32 22" xfId="1772" xr:uid="{EA80E14B-D237-4918-8F0F-9C6877530570}"/>
    <cellStyle name="Normal 3 32 23" xfId="1773" xr:uid="{E24A7D0B-A0C4-4E94-A5A5-9D56103E1B22}"/>
    <cellStyle name="Normal 3 32 3" xfId="1774" xr:uid="{317F80D6-CB55-4485-8BD2-9B3E64D3C11F}"/>
    <cellStyle name="Normal 3 32 4" xfId="1775" xr:uid="{C1EC6867-5E73-4A7A-BE79-2ECEA504DD52}"/>
    <cellStyle name="Normal 3 32 5" xfId="1776" xr:uid="{7FAB05B3-37EB-4BDF-91E8-53175F1C6F92}"/>
    <cellStyle name="Normal 3 32 6" xfId="1777" xr:uid="{B160B399-61CD-4179-A3CD-D236E0DCC011}"/>
    <cellStyle name="Normal 3 32 7" xfId="1778" xr:uid="{ABBC4B5F-2006-47AA-A33B-8B54F5B7B4E9}"/>
    <cellStyle name="Normal 3 32 8" xfId="1779" xr:uid="{11BA7EFF-74F8-4270-861F-44D5D3527E8B}"/>
    <cellStyle name="Normal 3 32 9" xfId="1780" xr:uid="{51289C37-9CFE-4AB7-A674-FC0AEDACBCA0}"/>
    <cellStyle name="Normal 3 33" xfId="1781" xr:uid="{6B8C92B9-F84D-4C4F-8F0F-B29017309CD9}"/>
    <cellStyle name="Normal 3 33 10" xfId="1782" xr:uid="{7F1003AB-7098-413F-9363-2E68BDC01CD3}"/>
    <cellStyle name="Normal 3 33 11" xfId="1783" xr:uid="{F28D8D55-7CFF-4D6C-BC36-44C806C11739}"/>
    <cellStyle name="Normal 3 33 12" xfId="1784" xr:uid="{F1423FE3-AB7F-4F33-B414-F82582DF6335}"/>
    <cellStyle name="Normal 3 33 13" xfId="1785" xr:uid="{6FE459B6-50A6-4BBE-815D-61D99CF389CD}"/>
    <cellStyle name="Normal 3 33 14" xfId="1786" xr:uid="{B79520E2-0538-419F-9B16-2349B7701DA8}"/>
    <cellStyle name="Normal 3 33 15" xfId="1787" xr:uid="{0F677F52-F6F1-4B98-B1D2-2B438BE5BC51}"/>
    <cellStyle name="Normal 3 33 16" xfId="1788" xr:uid="{4E84A874-016A-447A-9947-E0B1E02FB6CF}"/>
    <cellStyle name="Normal 3 33 17" xfId="1789" xr:uid="{F11235EB-7A06-4D2D-A049-FF67F4281824}"/>
    <cellStyle name="Normal 3 33 18" xfId="1790" xr:uid="{C25BB0DF-4B81-48A3-A9F2-FA1761437B6C}"/>
    <cellStyle name="Normal 3 33 19" xfId="1791" xr:uid="{DE94D17D-5C5E-4974-A3AE-D70B309FE853}"/>
    <cellStyle name="Normal 3 33 2" xfId="1792" xr:uid="{0468C1CA-465C-42D1-B42A-A1DDF3AAC0E1}"/>
    <cellStyle name="Normal 3 33 20" xfId="1793" xr:uid="{DDEFE67C-DBB7-4F8A-BBAD-DD62D5EB0C62}"/>
    <cellStyle name="Normal 3 33 21" xfId="1794" xr:uid="{02F9DD98-DAFE-40BF-8B0E-B80950F30F6F}"/>
    <cellStyle name="Normal 3 33 22" xfId="1795" xr:uid="{B6C4008F-2185-4B32-806D-BC50604BB59F}"/>
    <cellStyle name="Normal 3 33 23" xfId="1796" xr:uid="{DC96E90F-072B-42B7-820C-71380747DEA9}"/>
    <cellStyle name="Normal 3 33 3" xfId="1797" xr:uid="{6117DBDD-272C-4FCB-8A32-E8004010C4EA}"/>
    <cellStyle name="Normal 3 33 4" xfId="1798" xr:uid="{C6215F54-76B3-4CB9-ADC8-F8A6F7C38C52}"/>
    <cellStyle name="Normal 3 33 5" xfId="1799" xr:uid="{18E3D082-9821-484C-918D-99F86B662923}"/>
    <cellStyle name="Normal 3 33 6" xfId="1800" xr:uid="{0BD69C3B-7175-40B3-9531-A68EE2C97855}"/>
    <cellStyle name="Normal 3 33 7" xfId="1801" xr:uid="{50688243-7E8B-4EA5-967F-E7857A9F5736}"/>
    <cellStyle name="Normal 3 33 8" xfId="1802" xr:uid="{6FAE512A-EDD6-4EB1-AEDA-92DD37B6920F}"/>
    <cellStyle name="Normal 3 33 9" xfId="1803" xr:uid="{1D897DA1-D747-4DF5-A80A-728904E3CE54}"/>
    <cellStyle name="Normal 3 34" xfId="1804" xr:uid="{F3958C20-D3C0-4478-92AE-C49DBF90D169}"/>
    <cellStyle name="Normal 3 35" xfId="1805" xr:uid="{A61A97B4-C5B7-4A13-B891-B7A2921438A0}"/>
    <cellStyle name="Normal 3 36" xfId="1806" xr:uid="{CCB7BF23-CD83-4978-AC1B-1C6CE1CE0889}"/>
    <cellStyle name="Normal 3 37" xfId="1807" xr:uid="{B630200C-6A8A-4E06-B947-2EB228316760}"/>
    <cellStyle name="Normal 3 38" xfId="1808" xr:uid="{6170DBB8-6CD9-454B-A7CD-2B25D9001C04}"/>
    <cellStyle name="Normal 3 39" xfId="1809" xr:uid="{8D9692F5-FC07-47DD-B537-CAA6803D6DEC}"/>
    <cellStyle name="Normal 3 4" xfId="1810" xr:uid="{B9425A0C-27C6-4721-AFC8-33C4B8D7DBD5}"/>
    <cellStyle name="Normal 3 4 10" xfId="1811" xr:uid="{055D2D1B-19E9-4217-BD32-9CBB2EF10F25}"/>
    <cellStyle name="Normal 3 4 11" xfId="1812" xr:uid="{42C3D4CB-A1E4-42DB-BB91-1B0FEFFFD5B9}"/>
    <cellStyle name="Normal 3 4 12" xfId="1813" xr:uid="{2183F78E-2F6A-4622-8AA3-03686B0FD5B6}"/>
    <cellStyle name="Normal 3 4 13" xfId="1814" xr:uid="{0E01C65E-DEFA-43B4-AB7B-F72CAA7EC406}"/>
    <cellStyle name="Normal 3 4 14" xfId="1815" xr:uid="{2392B641-00F9-4C92-A22A-49900CFC9434}"/>
    <cellStyle name="Normal 3 4 15" xfId="1816" xr:uid="{1A72AB87-0263-4AFB-9884-37C142FF8EC6}"/>
    <cellStyle name="Normal 3 4 16" xfId="1817" xr:uid="{3DAE25E0-E054-4648-BDBA-92911BB8F17E}"/>
    <cellStyle name="Normal 3 4 17" xfId="1818" xr:uid="{E92B8E5E-93F0-4C94-ABD2-391BBDC4D788}"/>
    <cellStyle name="Normal 3 4 18" xfId="1819" xr:uid="{E7DC88D5-D656-423D-A625-C677FAD1C7F8}"/>
    <cellStyle name="Normal 3 4 19" xfId="1820" xr:uid="{2765EA78-1845-45F7-8DA0-27876679531A}"/>
    <cellStyle name="Normal 3 4 2" xfId="1821" xr:uid="{81EC6DDE-6A62-4CF4-90F4-52CA9AC93EF3}"/>
    <cellStyle name="Normal 3 4 20" xfId="1822" xr:uid="{C899595A-092D-4B9D-977F-810315F3EFBD}"/>
    <cellStyle name="Normal 3 4 21" xfId="1823" xr:uid="{2D6870F2-10FE-4F4F-837C-885E4BEBCF1D}"/>
    <cellStyle name="Normal 3 4 22" xfId="1824" xr:uid="{0574A2FF-F5C6-4D48-9835-12174F5125E1}"/>
    <cellStyle name="Normal 3 4 23" xfId="1825" xr:uid="{774D91CF-C29E-44D2-AA6E-39057DCCC5F3}"/>
    <cellStyle name="Normal 3 4 3" xfId="1826" xr:uid="{D3A9C284-4F37-4C81-9F66-83CAA58C60E3}"/>
    <cellStyle name="Normal 3 4 4" xfId="1827" xr:uid="{1628DCB0-ECC2-49CE-BFD5-28D69C5DCCB0}"/>
    <cellStyle name="Normal 3 4 5" xfId="1828" xr:uid="{A8721015-29F6-42D4-9430-3089ACFAA5D6}"/>
    <cellStyle name="Normal 3 4 6" xfId="1829" xr:uid="{BAE8B018-4ED5-423F-9795-5D85F14E1802}"/>
    <cellStyle name="Normal 3 4 7" xfId="1830" xr:uid="{4F76D04E-C16E-49E5-ADE6-0546B6EBF7F3}"/>
    <cellStyle name="Normal 3 4 8" xfId="1831" xr:uid="{C0898E42-99E6-4A2E-9D2A-086FB6A0E19B}"/>
    <cellStyle name="Normal 3 4 9" xfId="1832" xr:uid="{F3D951AF-B9A9-477C-B46C-F74C64B79653}"/>
    <cellStyle name="Normal 3 40" xfId="1833" xr:uid="{B70FFCB4-610D-46E7-9398-1DBA49597120}"/>
    <cellStyle name="Normal 3 41" xfId="1834" xr:uid="{8F2334EC-8821-4991-AA5A-A5B68548D904}"/>
    <cellStyle name="Normal 3 42" xfId="1835" xr:uid="{6D6CDCA9-2BBE-4962-8F0D-F993D0FA693F}"/>
    <cellStyle name="Normal 3 43" xfId="1836" xr:uid="{FD306262-6808-424D-A64B-D958EE16ED9E}"/>
    <cellStyle name="Normal 3 44" xfId="1837" xr:uid="{BB9A701B-4B1B-4666-9E7A-3792DEAB7634}"/>
    <cellStyle name="Normal 3 45" xfId="1838" xr:uid="{EECA2263-95FE-4A1F-9D5B-AC70EE5432CF}"/>
    <cellStyle name="Normal 3 46" xfId="1839" xr:uid="{EEBEC97D-3DBB-411E-9317-95A01B42591C}"/>
    <cellStyle name="Normal 3 47" xfId="1840" xr:uid="{9E03A7E4-1718-4B65-AB8A-5F88DF18403A}"/>
    <cellStyle name="Normal 3 48" xfId="1841" xr:uid="{BD5C4750-F014-40F3-A532-42EE0D3D0492}"/>
    <cellStyle name="Normal 3 49" xfId="1842" xr:uid="{42EA7A1C-F235-4BDE-A674-DE8CC35F50F6}"/>
    <cellStyle name="Normal 3 5" xfId="1843" xr:uid="{654E2622-F056-4518-AEA3-86D0D417DC9B}"/>
    <cellStyle name="Normal 3 5 10" xfId="1844" xr:uid="{FB8F00A8-C3D1-4964-93B3-6F41C8B77710}"/>
    <cellStyle name="Normal 3 5 11" xfId="1845" xr:uid="{7CC1AB82-2D5B-47BA-89C0-D67BF75B5B51}"/>
    <cellStyle name="Normal 3 5 12" xfId="1846" xr:uid="{E91750B6-3106-4672-BAD1-3C45425C5D23}"/>
    <cellStyle name="Normal 3 5 13" xfId="1847" xr:uid="{4B39FF1D-03FB-43F4-B03D-C92F7867C587}"/>
    <cellStyle name="Normal 3 5 14" xfId="1848" xr:uid="{421577CF-B98D-4337-B0E0-48BE3AC6C446}"/>
    <cellStyle name="Normal 3 5 15" xfId="1849" xr:uid="{945AADF2-CC98-47B1-9625-067CA6EB30C3}"/>
    <cellStyle name="Normal 3 5 16" xfId="1850" xr:uid="{F96F6E65-0AC5-4BE1-9407-58A53A00A63D}"/>
    <cellStyle name="Normal 3 5 17" xfId="1851" xr:uid="{1F9B784C-09A1-4DF8-B02D-FF59E51A616E}"/>
    <cellStyle name="Normal 3 5 18" xfId="1852" xr:uid="{26E23298-B938-4615-9E71-2B62C58274C1}"/>
    <cellStyle name="Normal 3 5 19" xfId="1853" xr:uid="{80D38622-3AC9-4D45-9A2F-2FA46EF3F3EB}"/>
    <cellStyle name="Normal 3 5 2" xfId="1854" xr:uid="{D545A9A8-195A-4F18-9711-B4389810C7A6}"/>
    <cellStyle name="Normal 3 5 20" xfId="1855" xr:uid="{C1FA3846-C017-4A7A-90DE-973B010137C2}"/>
    <cellStyle name="Normal 3 5 21" xfId="1856" xr:uid="{7A8906A8-2A33-4C98-B335-5512D874E1FC}"/>
    <cellStyle name="Normal 3 5 22" xfId="1857" xr:uid="{5620CCF1-51E6-4C23-8461-4511DDEB4353}"/>
    <cellStyle name="Normal 3 5 23" xfId="1858" xr:uid="{3A0E52EC-E529-49D1-A036-62C97419436E}"/>
    <cellStyle name="Normal 3 5 3" xfId="1859" xr:uid="{87746B97-D170-467C-9949-6DD41AE3451D}"/>
    <cellStyle name="Normal 3 5 4" xfId="1860" xr:uid="{0BDBD52E-44E0-4794-8573-FD94902C2FEF}"/>
    <cellStyle name="Normal 3 5 5" xfId="1861" xr:uid="{E7DB5DE2-F687-4430-8CAF-61EC78FA03B7}"/>
    <cellStyle name="Normal 3 5 6" xfId="1862" xr:uid="{4315DF50-5FE7-4053-B4E2-07F643736930}"/>
    <cellStyle name="Normal 3 5 7" xfId="1863" xr:uid="{30AA9FBA-5550-43BD-B03B-30375E8F844B}"/>
    <cellStyle name="Normal 3 5 8" xfId="1864" xr:uid="{D6A3824B-837F-4AD8-9B36-5408A51E183B}"/>
    <cellStyle name="Normal 3 5 9" xfId="1865" xr:uid="{308BDDFD-E103-48B6-8F32-06389881910B}"/>
    <cellStyle name="Normal 3 50" xfId="1866" xr:uid="{98C81696-6FD4-44A9-9CF8-DDDA9C7D55D8}"/>
    <cellStyle name="Normal 3 51" xfId="1867" xr:uid="{7944FE28-58BB-4572-AB3D-AD8C73C372BE}"/>
    <cellStyle name="Normal 3 52" xfId="1868" xr:uid="{9CC22EF5-675E-463E-AB2A-5D14E257B7B7}"/>
    <cellStyle name="Normal 3 53" xfId="1869" xr:uid="{13DF53B2-979F-4304-A44E-1AE1D85CB29F}"/>
    <cellStyle name="Normal 3 54" xfId="1870" xr:uid="{6C5D2AA1-609E-4960-97B6-A299CD8A7314}"/>
    <cellStyle name="Normal 3 55" xfId="1871" xr:uid="{3B1EA3E5-BCDB-4410-9936-BE92107FF235}"/>
    <cellStyle name="Normal 3 56" xfId="1872" xr:uid="{E2BDD2EF-A64F-41E3-A0B5-E6D5E0BBA651}"/>
    <cellStyle name="Normal 3 57" xfId="1873" xr:uid="{EB208865-9ECA-4D13-A6B0-391292F8F43F}"/>
    <cellStyle name="Normal 3 58" xfId="1874" xr:uid="{B4AAF2B3-FCFB-4739-9E2C-6B0ABD650686}"/>
    <cellStyle name="Normal 3 59" xfId="1875" xr:uid="{CFAA22D8-2C6C-48AE-820E-29E2CE70A50E}"/>
    <cellStyle name="Normal 3 6" xfId="1876" xr:uid="{D1790268-D687-485F-A38A-8C5925FC4F07}"/>
    <cellStyle name="Normal 3 6 10" xfId="1877" xr:uid="{378056EE-99F7-4322-B502-24B57B9DFC21}"/>
    <cellStyle name="Normal 3 6 11" xfId="1878" xr:uid="{CA324F3D-B61F-47D0-9187-25AC6A8CA2CF}"/>
    <cellStyle name="Normal 3 6 12" xfId="1879" xr:uid="{7192F7BA-A87E-4BAF-B5F8-E0CC0585CCE8}"/>
    <cellStyle name="Normal 3 6 13" xfId="1880" xr:uid="{B4F87588-7E86-472D-ADA1-9F38624C0591}"/>
    <cellStyle name="Normal 3 6 14" xfId="1881" xr:uid="{27BBFE81-BA7C-482B-98BB-D334279F513F}"/>
    <cellStyle name="Normal 3 6 15" xfId="1882" xr:uid="{05E1CFD0-68D7-4CE2-9315-3D9EA98DFF6B}"/>
    <cellStyle name="Normal 3 6 16" xfId="1883" xr:uid="{7B72ADB3-3776-4D0A-8DCE-EDDD4367AFFC}"/>
    <cellStyle name="Normal 3 6 17" xfId="1884" xr:uid="{B31DADC0-9833-4D67-8125-1070883A84E5}"/>
    <cellStyle name="Normal 3 6 18" xfId="1885" xr:uid="{DD25575C-4086-4074-B4CF-4A88B878DC79}"/>
    <cellStyle name="Normal 3 6 19" xfId="1886" xr:uid="{B9B66C92-D894-4CEB-B63C-31D89C0F45C5}"/>
    <cellStyle name="Normal 3 6 2" xfId="1887" xr:uid="{EFAA0622-EB04-4953-8CE5-D1FA5C9D231D}"/>
    <cellStyle name="Normal 3 6 20" xfId="1888" xr:uid="{F1A2898E-2419-4464-B2B4-3BA1581BB166}"/>
    <cellStyle name="Normal 3 6 21" xfId="1889" xr:uid="{8B9BFE30-E250-41F8-A388-3C3C0E9A5D57}"/>
    <cellStyle name="Normal 3 6 22" xfId="1890" xr:uid="{8B396301-8884-423D-9535-67DC07662169}"/>
    <cellStyle name="Normal 3 6 23" xfId="1891" xr:uid="{97CE09B6-E946-4204-950D-DF64A8FAC7D7}"/>
    <cellStyle name="Normal 3 6 3" xfId="1892" xr:uid="{B88A155B-DD86-4683-82BB-BC27F59BA2AC}"/>
    <cellStyle name="Normal 3 6 4" xfId="1893" xr:uid="{C5FA59EA-1897-446B-9AD4-24E040A4101E}"/>
    <cellStyle name="Normal 3 6 5" xfId="1894" xr:uid="{9A13ADE7-992B-48A5-9068-73146A8BF00F}"/>
    <cellStyle name="Normal 3 6 6" xfId="1895" xr:uid="{B48242FF-2405-4F37-9569-3ED7156AB017}"/>
    <cellStyle name="Normal 3 6 7" xfId="1896" xr:uid="{510AA85A-97E4-433D-8786-6E7EE5D559AE}"/>
    <cellStyle name="Normal 3 6 8" xfId="1897" xr:uid="{32A31710-E524-4538-B9C9-B57B13E0D6AA}"/>
    <cellStyle name="Normal 3 6 9" xfId="1898" xr:uid="{CD0CC0AF-99A5-48A0-905E-0ACFF40163E0}"/>
    <cellStyle name="Normal 3 60" xfId="1899" xr:uid="{9CA71DBE-5135-41DD-B6BF-EF5AF3B1B024}"/>
    <cellStyle name="Normal 3 61" xfId="1900" xr:uid="{BF3B70FC-EA59-4F1F-A6DE-6D6FBC27F5E0}"/>
    <cellStyle name="Normal 3 62" xfId="1901" xr:uid="{84C618B0-8D0A-4F5A-A385-22BE77791B95}"/>
    <cellStyle name="Normal 3 63" xfId="1902" xr:uid="{B549899C-843B-4C62-8450-B77159223E14}"/>
    <cellStyle name="Normal 3 64" xfId="1903" xr:uid="{71655504-D7AB-4811-9E5F-FE7EC65313CF}"/>
    <cellStyle name="Normal 3 65" xfId="1904" xr:uid="{8E38662B-4270-48A3-AC4B-952022A0FF47}"/>
    <cellStyle name="Normal 3 66" xfId="1905" xr:uid="{353C965A-F460-47AA-B766-62246431CA61}"/>
    <cellStyle name="Normal 3 66 2" xfId="1906" xr:uid="{A98B60A1-B392-485B-A674-14D7471C4FD9}"/>
    <cellStyle name="Normal 3 67" xfId="73" xr:uid="{2504F46C-3BDD-48CC-9740-3A9FAD776C1E}"/>
    <cellStyle name="Normal 3 7" xfId="1907" xr:uid="{997BFB4D-B6DD-4F9D-AB98-2BD8D4CD6BB5}"/>
    <cellStyle name="Normal 3 7 10" xfId="1908" xr:uid="{B59A8582-ED35-4B98-A88F-919553369F97}"/>
    <cellStyle name="Normal 3 7 11" xfId="1909" xr:uid="{15C25C91-F60B-4C2C-9E9F-66A8F457133C}"/>
    <cellStyle name="Normal 3 7 12" xfId="1910" xr:uid="{23E7C85C-053F-4688-A290-32B0F513F7F6}"/>
    <cellStyle name="Normal 3 7 13" xfId="1911" xr:uid="{5BC8750B-779C-427F-9476-5AC7B3CED390}"/>
    <cellStyle name="Normal 3 7 14" xfId="1912" xr:uid="{A9BE5DAA-D6FB-4019-9E4F-FEEE7DB39282}"/>
    <cellStyle name="Normal 3 7 15" xfId="1913" xr:uid="{DCFDD732-D7C0-480D-A739-C9B66EFF3941}"/>
    <cellStyle name="Normal 3 7 16" xfId="1914" xr:uid="{9F00ECB3-A574-40EC-9183-30BD4F8E3004}"/>
    <cellStyle name="Normal 3 7 17" xfId="1915" xr:uid="{E7439575-12DE-46DD-92A2-22D07AF3847D}"/>
    <cellStyle name="Normal 3 7 18" xfId="1916" xr:uid="{20D5E4CF-58A1-4337-B3D3-27923D25AC4E}"/>
    <cellStyle name="Normal 3 7 19" xfId="1917" xr:uid="{618EAF42-8596-47DE-A4FF-5007296C85A2}"/>
    <cellStyle name="Normal 3 7 2" xfId="1918" xr:uid="{D42A095D-117F-46D1-8D69-1B7552C0C39A}"/>
    <cellStyle name="Normal 3 7 20" xfId="1919" xr:uid="{FEE2ABFA-D625-4E86-B6ED-C0E004F45513}"/>
    <cellStyle name="Normal 3 7 21" xfId="1920" xr:uid="{162F7195-4C30-48A5-960D-91308F6F38C1}"/>
    <cellStyle name="Normal 3 7 22" xfId="1921" xr:uid="{5E148C0D-99FE-462D-B56C-0917D0267637}"/>
    <cellStyle name="Normal 3 7 23" xfId="1922" xr:uid="{9F96E4E2-C994-4871-9227-30718C5B6414}"/>
    <cellStyle name="Normal 3 7 3" xfId="1923" xr:uid="{3EAD275C-7D92-45B2-B869-7464042A766F}"/>
    <cellStyle name="Normal 3 7 4" xfId="1924" xr:uid="{304FCABE-3F62-439B-A095-33DE814403B7}"/>
    <cellStyle name="Normal 3 7 5" xfId="1925" xr:uid="{D0D70267-EB66-494E-A17D-67236CFB5B4D}"/>
    <cellStyle name="Normal 3 7 6" xfId="1926" xr:uid="{697DF7F3-2A6F-42A1-A6E5-0E38E204241D}"/>
    <cellStyle name="Normal 3 7 7" xfId="1927" xr:uid="{5F967597-4D5C-4FFC-967D-CAFFBA3B3AB3}"/>
    <cellStyle name="Normal 3 7 8" xfId="1928" xr:uid="{0791FD16-2DC4-4196-8A89-56FE81538B98}"/>
    <cellStyle name="Normal 3 7 9" xfId="1929" xr:uid="{5591E7F6-D938-47BB-BC59-04A11B758BE7}"/>
    <cellStyle name="Normal 3 8" xfId="1930" xr:uid="{4C23F2FE-4A11-46BB-9135-D611AA43AFB0}"/>
    <cellStyle name="Normal 3 8 10" xfId="1931" xr:uid="{09045C50-1C48-4B7C-916E-48CE0C66F8D3}"/>
    <cellStyle name="Normal 3 8 11" xfId="1932" xr:uid="{CB1E4B4B-5F7E-4E8D-A307-882FA837607E}"/>
    <cellStyle name="Normal 3 8 12" xfId="1933" xr:uid="{7E4D5840-0E25-46D8-9C95-272666323CD7}"/>
    <cellStyle name="Normal 3 8 13" xfId="1934" xr:uid="{8D1F510A-B714-4D1F-AC0B-763DBF6F8B2E}"/>
    <cellStyle name="Normal 3 8 14" xfId="1935" xr:uid="{E8A5FB8B-1EDA-4A43-B531-AC5AA865524D}"/>
    <cellStyle name="Normal 3 8 15" xfId="1936" xr:uid="{B7D586F9-B5E1-4963-BD54-EFCE4CD30BC6}"/>
    <cellStyle name="Normal 3 8 16" xfId="1937" xr:uid="{879FEE09-9561-4EE0-AC53-EA32711D8CC1}"/>
    <cellStyle name="Normal 3 8 17" xfId="1938" xr:uid="{0B62A642-3131-4376-848C-92F86A809459}"/>
    <cellStyle name="Normal 3 8 18" xfId="1939" xr:uid="{32B1895C-7AC3-46FC-A7EE-B6C921B91379}"/>
    <cellStyle name="Normal 3 8 19" xfId="1940" xr:uid="{C23587B1-CB66-41D3-83D8-94488CD481A0}"/>
    <cellStyle name="Normal 3 8 2" xfId="1941" xr:uid="{E7845C5F-6D08-4FDE-BF63-5D1CE23EBDE2}"/>
    <cellStyle name="Normal 3 8 20" xfId="1942" xr:uid="{9830A0C3-D8CE-4E2B-88C8-340ED89F5E02}"/>
    <cellStyle name="Normal 3 8 21" xfId="1943" xr:uid="{7786C5A4-D3ED-4C0E-B202-5A253809C224}"/>
    <cellStyle name="Normal 3 8 22" xfId="1944" xr:uid="{7FB41953-F191-4692-B967-7EF0800E4442}"/>
    <cellStyle name="Normal 3 8 23" xfId="1945" xr:uid="{954B7B87-9E28-4FDD-B56A-B4C2873F566E}"/>
    <cellStyle name="Normal 3 8 3" xfId="1946" xr:uid="{CB601126-6672-4EBC-87DE-2B1F6F7DE710}"/>
    <cellStyle name="Normal 3 8 4" xfId="1947" xr:uid="{24931DF3-2421-48EF-BA4A-120F2B1E02AE}"/>
    <cellStyle name="Normal 3 8 5" xfId="1948" xr:uid="{B030DAA8-3081-4D97-A7BD-423243526994}"/>
    <cellStyle name="Normal 3 8 6" xfId="1949" xr:uid="{6DFCE8DA-DAC2-4A16-AAF8-C81D299C5E29}"/>
    <cellStyle name="Normal 3 8 7" xfId="1950" xr:uid="{0FF0B306-A6FD-4DC3-848D-2B9D848117A4}"/>
    <cellStyle name="Normal 3 8 8" xfId="1951" xr:uid="{9C346F7E-AF04-41A2-A5AA-9B75A24F66D6}"/>
    <cellStyle name="Normal 3 8 9" xfId="1952" xr:uid="{B8A71B3C-4687-4C52-8DF3-335D5FB17619}"/>
    <cellStyle name="Normal 3 9" xfId="1953" xr:uid="{1B327A48-E19F-4B61-9914-61BB24629888}"/>
    <cellStyle name="Normal 3 9 10" xfId="1954" xr:uid="{CB7B9530-7A1F-49D2-892F-99DD014CFAD9}"/>
    <cellStyle name="Normal 3 9 11" xfId="1955" xr:uid="{EC404E8D-6758-4E9E-A133-7C60559DD503}"/>
    <cellStyle name="Normal 3 9 12" xfId="1956" xr:uid="{68690235-D379-454F-A4AC-0F5A77217EC1}"/>
    <cellStyle name="Normal 3 9 13" xfId="1957" xr:uid="{CC462299-4BC3-43CA-AED2-29891A7FDDAC}"/>
    <cellStyle name="Normal 3 9 14" xfId="1958" xr:uid="{00BBC7BD-270A-4415-9918-23A33F4A8FFB}"/>
    <cellStyle name="Normal 3 9 15" xfId="1959" xr:uid="{ACC7C13A-138B-4E01-9637-22CF4ECD8076}"/>
    <cellStyle name="Normal 3 9 16" xfId="1960" xr:uid="{D8E30CEB-965A-4A8A-BEC1-DD955F37A9E9}"/>
    <cellStyle name="Normal 3 9 17" xfId="1961" xr:uid="{196BCBA4-F040-4D50-9FCF-4D864CA090B2}"/>
    <cellStyle name="Normal 3 9 18" xfId="1962" xr:uid="{95399852-A2D0-4672-8D35-22A3E29AB3E9}"/>
    <cellStyle name="Normal 3 9 19" xfId="1963" xr:uid="{24A2C1BC-424B-4702-BB3F-DFCDD2FA9E7C}"/>
    <cellStyle name="Normal 3 9 2" xfId="1964" xr:uid="{82F1F03C-1E74-4648-9003-42C7479AC36E}"/>
    <cellStyle name="Normal 3 9 20" xfId="1965" xr:uid="{DF6F60E4-6B0B-49BA-90FB-9DC8BD73B0CE}"/>
    <cellStyle name="Normal 3 9 21" xfId="1966" xr:uid="{D937A8FB-B175-4AB9-9BDB-BDFFE5BD90EB}"/>
    <cellStyle name="Normal 3 9 22" xfId="1967" xr:uid="{7D2E1BF0-E3BA-46AA-BF18-6AC7EAB274A9}"/>
    <cellStyle name="Normal 3 9 23" xfId="1968" xr:uid="{F6B182C6-D4E4-4F13-AFB2-5E54B28767D8}"/>
    <cellStyle name="Normal 3 9 3" xfId="1969" xr:uid="{9633C78F-BCDC-4C4A-8FF9-7E2EE76BABF3}"/>
    <cellStyle name="Normal 3 9 4" xfId="1970" xr:uid="{7F3FC867-9914-4460-8C56-1A816A14E939}"/>
    <cellStyle name="Normal 3 9 5" xfId="1971" xr:uid="{CA4AF16E-A030-44DB-B4E1-02E28E11E2EB}"/>
    <cellStyle name="Normal 3 9 6" xfId="1972" xr:uid="{2603EED5-893E-48AC-8048-F81E5EFCA665}"/>
    <cellStyle name="Normal 3 9 7" xfId="1973" xr:uid="{C9521F80-DAB5-4754-821B-DAB2239CAEF4}"/>
    <cellStyle name="Normal 3 9 8" xfId="1974" xr:uid="{E690ACC8-239E-4A5C-9D85-CCC264010521}"/>
    <cellStyle name="Normal 3 9 9" xfId="1975" xr:uid="{95837667-E912-4897-A77C-B2C10316B807}"/>
    <cellStyle name="Normal 37" xfId="2165" xr:uid="{2358EF2E-1438-4401-9836-62C50345E134}"/>
    <cellStyle name="Normal 4" xfId="1976" xr:uid="{39CC317D-66F8-4195-8FC4-14588DA6BAF5}"/>
    <cellStyle name="Normal 4 2" xfId="1977" xr:uid="{DD5248C1-BAE1-46C7-8C30-74CC36CB287D}"/>
    <cellStyle name="Normal 4 3" xfId="1978" xr:uid="{FB2DE302-AF1A-46D0-90C4-F21DD6DE1292}"/>
    <cellStyle name="Normal 4 4" xfId="1979" xr:uid="{3BFB83DF-AE83-40F6-97BE-6E2F5735D580}"/>
    <cellStyle name="Normal 4 5" xfId="2158" xr:uid="{44944C9D-9512-4B40-B207-DBCA663C6EF4}"/>
    <cellStyle name="Normal 5" xfId="1980" xr:uid="{7E65DA10-E2E1-4CEC-8055-155C168C5225}"/>
    <cellStyle name="Normal 5 10" xfId="1981" xr:uid="{FA317BF0-4D4A-4FAE-AB25-16F5DE03EF35}"/>
    <cellStyle name="Normal 5 11" xfId="1982" xr:uid="{51056EB7-682E-473E-B03A-0E8BEFA967A9}"/>
    <cellStyle name="Normal 5 12" xfId="1983" xr:uid="{D31DADA9-EB48-43EB-BBC2-31E1D4259814}"/>
    <cellStyle name="Normal 5 13" xfId="1984" xr:uid="{FD6ECCB4-7868-4B52-82D5-23F04D33E88A}"/>
    <cellStyle name="Normal 5 14" xfId="1985" xr:uid="{9DDB1B36-E83A-4913-8006-7B2F983CAB00}"/>
    <cellStyle name="Normal 5 15" xfId="1986" xr:uid="{AD07CE89-01A6-4BC0-A2E3-5913EAB17697}"/>
    <cellStyle name="Normal 5 16" xfId="1987" xr:uid="{F5A79F19-E6D6-4C7D-ABFA-C3B8AFB25105}"/>
    <cellStyle name="Normal 5 17" xfId="1988" xr:uid="{06D0572B-2330-4C77-A298-20039B7AB37A}"/>
    <cellStyle name="Normal 5 18" xfId="1989" xr:uid="{ABFA1FBD-AEDA-4405-854C-EDBED544B9CD}"/>
    <cellStyle name="Normal 5 19" xfId="1990" xr:uid="{1E60DDE0-3DD7-4585-969B-0DD2AAF81A2C}"/>
    <cellStyle name="Normal 5 2" xfId="1991" xr:uid="{C347DAE2-92EE-407C-9758-D4CF6D074038}"/>
    <cellStyle name="Normal 5 2 10" xfId="1992" xr:uid="{56E6364A-F33B-46D6-8051-53271FC14B3A}"/>
    <cellStyle name="Normal 5 2 11" xfId="1993" xr:uid="{A73669DD-4AE0-4984-AC60-71BF3CBEF421}"/>
    <cellStyle name="Normal 5 2 12" xfId="1994" xr:uid="{E27FE025-11B4-4F8F-8B78-C561583D95E0}"/>
    <cellStyle name="Normal 5 2 13" xfId="1995" xr:uid="{AD15ECEA-317E-42F4-AEE3-BF190B30116A}"/>
    <cellStyle name="Normal 5 2 14" xfId="1996" xr:uid="{01D95FD5-7349-4E9E-8B8E-D3539B607F85}"/>
    <cellStyle name="Normal 5 2 15" xfId="1997" xr:uid="{6536A1AE-52AB-4C91-9DEE-7F6FB38AB359}"/>
    <cellStyle name="Normal 5 2 16" xfId="1998" xr:uid="{68220EA1-154E-423E-A60F-52F7959C0FDF}"/>
    <cellStyle name="Normal 5 2 17" xfId="1999" xr:uid="{AC092A2D-633B-41D2-89DC-17E6BC0546A8}"/>
    <cellStyle name="Normal 5 2 18" xfId="2000" xr:uid="{A445F5D1-C43A-4267-8194-38C5DFCB81C0}"/>
    <cellStyle name="Normal 5 2 19" xfId="2001" xr:uid="{AC4077D2-CC55-4F45-B6DE-B6EE3D5DEF4A}"/>
    <cellStyle name="Normal 5 2 2" xfId="2002" xr:uid="{58C56AF0-9BCD-410B-8E53-55A3B0E72806}"/>
    <cellStyle name="Normal 5 2 20" xfId="2003" xr:uid="{02F808A3-E578-4168-B487-2C1639B54257}"/>
    <cellStyle name="Normal 5 2 21" xfId="2004" xr:uid="{7601E106-8216-433D-AE40-F48F9C266B33}"/>
    <cellStyle name="Normal 5 2 22" xfId="2005" xr:uid="{6CB799E3-9F45-43A2-8D52-1AC8636F9584}"/>
    <cellStyle name="Normal 5 2 23" xfId="2006" xr:uid="{6BF374D5-F1BF-4C4F-8AF7-4ADAACC24096}"/>
    <cellStyle name="Normal 5 2 3" xfId="2007" xr:uid="{9BF92FD3-22F1-4F5D-8CE7-CD582FF6F77A}"/>
    <cellStyle name="Normal 5 2 4" xfId="2008" xr:uid="{E9AFC964-A935-4296-AFBE-710DD255D51D}"/>
    <cellStyle name="Normal 5 2 5" xfId="2009" xr:uid="{6563F2E7-9E0D-491F-84E7-37862CCF9A2E}"/>
    <cellStyle name="Normal 5 2 6" xfId="2010" xr:uid="{04140B98-55BC-4061-A19B-D74542D57F72}"/>
    <cellStyle name="Normal 5 2 7" xfId="2011" xr:uid="{628FCD65-6B1E-40AD-8A50-5B82DD532104}"/>
    <cellStyle name="Normal 5 2 8" xfId="2012" xr:uid="{B8901A25-4DD5-4EC6-96BF-DA1CDBEF2ACC}"/>
    <cellStyle name="Normal 5 2 9" xfId="2013" xr:uid="{BB2B9F81-2289-4C30-AB80-4AE8122F899B}"/>
    <cellStyle name="Normal 5 20" xfId="2014" xr:uid="{37D44DA2-B8BF-427B-9449-33E9FB74C097}"/>
    <cellStyle name="Normal 5 21" xfId="2015" xr:uid="{B5865F17-6145-4614-B41E-9801A65CF218}"/>
    <cellStyle name="Normal 5 22" xfId="2016" xr:uid="{E67E070C-0547-456D-B75F-764BC143F4EC}"/>
    <cellStyle name="Normal 5 23" xfId="2017" xr:uid="{A772FEF7-6DE1-44A3-8D89-6CD0A6ADAE3F}"/>
    <cellStyle name="Normal 5 24" xfId="2018" xr:uid="{9AFA372D-59FA-4C61-8A4A-F589A6DF836D}"/>
    <cellStyle name="Normal 5 3" xfId="2019" xr:uid="{7212601F-A525-4039-9953-ECEB60425B7A}"/>
    <cellStyle name="Normal 5 4" xfId="2020" xr:uid="{FEC2A177-6FE6-4DC7-BBA6-29BBD7492AE9}"/>
    <cellStyle name="Normal 5 5" xfId="2021" xr:uid="{0192D30A-9702-4B8D-A9EB-18C176FF80E2}"/>
    <cellStyle name="Normal 5 6" xfId="2022" xr:uid="{B3635A3F-A15B-44EA-9BC5-7BB4ACF0FB63}"/>
    <cellStyle name="Normal 5 7" xfId="2023" xr:uid="{61C03E3E-632C-44C5-8640-A2DAD90C75E1}"/>
    <cellStyle name="Normal 5 8" xfId="2024" xr:uid="{EB7C4C6B-3E07-48C6-9F56-90C70A5A6292}"/>
    <cellStyle name="Normal 5 9" xfId="2025" xr:uid="{D8392619-8E83-4F0C-88D5-F78BE4E9578C}"/>
    <cellStyle name="Normal 6" xfId="2026" xr:uid="{2A67B14F-F4FE-4FA4-B5D1-3580FC04BDFB}"/>
    <cellStyle name="Normal 7" xfId="2027" xr:uid="{41ED2944-5722-49ED-8904-A301CF076863}"/>
    <cellStyle name="Normal 7 10" xfId="2028" xr:uid="{CB676401-376B-4688-B5B9-4D7C03306087}"/>
    <cellStyle name="Normal 7 11" xfId="2029" xr:uid="{F1FA701F-6DC7-4AE0-B0A9-F61ABCC7BC07}"/>
    <cellStyle name="Normal 7 12" xfId="2030" xr:uid="{454AEBF9-72DD-409A-A75B-27E82C0341A0}"/>
    <cellStyle name="Normal 7 13" xfId="2031" xr:uid="{FF4DC289-F1EC-4DC9-AF37-AE526ADDA0EB}"/>
    <cellStyle name="Normal 7 14" xfId="2032" xr:uid="{66A1E90F-5580-4C24-8484-D874B4A64A07}"/>
    <cellStyle name="Normal 7 15" xfId="2033" xr:uid="{2EFBE108-B04B-492C-A3E9-E61B6FA14BD6}"/>
    <cellStyle name="Normal 7 16" xfId="2034" xr:uid="{090D4E36-BE27-42A4-9AF0-12745D41F590}"/>
    <cellStyle name="Normal 7 17" xfId="2035" xr:uid="{B9C70FEA-C3DC-4861-BD9E-AEC4C92DAD20}"/>
    <cellStyle name="Normal 7 18" xfId="2036" xr:uid="{7D7C2D12-E5D7-4012-9DF7-03F13B27CB99}"/>
    <cellStyle name="Normal 7 19" xfId="2037" xr:uid="{14013DF4-B048-4D97-83D3-060D543A55F8}"/>
    <cellStyle name="Normal 7 2" xfId="2038" xr:uid="{8B2C4D0E-498E-4627-A857-DA76084669B7}"/>
    <cellStyle name="Normal 7 2 10" xfId="2039" xr:uid="{F42C6FF1-C2DF-42CC-BA0C-575C09E1F196}"/>
    <cellStyle name="Normal 7 2 11" xfId="2040" xr:uid="{9668AC81-DF49-4B61-84A4-3633205694E3}"/>
    <cellStyle name="Normal 7 2 12" xfId="2041" xr:uid="{DFCC173C-F471-4C9E-8B51-6F187524AD02}"/>
    <cellStyle name="Normal 7 2 13" xfId="2042" xr:uid="{D62129B2-E85B-4D9E-9B94-EAFEBA71DA39}"/>
    <cellStyle name="Normal 7 2 14" xfId="2043" xr:uid="{13ACA1A7-C5CA-4D33-86FE-72115B5203E9}"/>
    <cellStyle name="Normal 7 2 15" xfId="2044" xr:uid="{9D07E910-B46F-49CF-A232-2291C081C99B}"/>
    <cellStyle name="Normal 7 2 16" xfId="2045" xr:uid="{A96D15DF-DEBB-49C5-81C7-274B0A750D3E}"/>
    <cellStyle name="Normal 7 2 17" xfId="2046" xr:uid="{7E05C51E-897D-4363-93EB-2A2A269A715A}"/>
    <cellStyle name="Normal 7 2 18" xfId="2047" xr:uid="{A0215989-D0CE-4E15-B09B-F239F0D3D038}"/>
    <cellStyle name="Normal 7 2 19" xfId="2048" xr:uid="{CAEDB6D9-29A1-4F71-998C-8FA2F0002BE5}"/>
    <cellStyle name="Normal 7 2 2" xfId="2049" xr:uid="{31DCB76A-2BFC-490E-8F7E-160A3959A1B9}"/>
    <cellStyle name="Normal 7 2 20" xfId="2050" xr:uid="{6F9FE986-A1C1-446D-A9ED-011C4B383608}"/>
    <cellStyle name="Normal 7 2 21" xfId="2051" xr:uid="{BEB036DA-2D58-4426-829B-74E2DCCB3426}"/>
    <cellStyle name="Normal 7 2 22" xfId="2052" xr:uid="{43B824AF-262E-4249-BD44-E0EA4EAAC8AC}"/>
    <cellStyle name="Normal 7 2 23" xfId="2053" xr:uid="{BFC991A8-6F2C-4AA8-9955-8F82021A240F}"/>
    <cellStyle name="Normal 7 2 3" xfId="2054" xr:uid="{ABE19619-01FE-4589-B984-F3DD4F2CCEB5}"/>
    <cellStyle name="Normal 7 2 4" xfId="2055" xr:uid="{9D0E06BA-EF37-47D9-9D94-88A717F1E1BF}"/>
    <cellStyle name="Normal 7 2 5" xfId="2056" xr:uid="{2048B2C4-C889-4B7D-8D2B-C734A7D2E378}"/>
    <cellStyle name="Normal 7 2 6" xfId="2057" xr:uid="{2D7CCD2F-0337-4E7F-AEC7-9FF9CBF1CE3B}"/>
    <cellStyle name="Normal 7 2 7" xfId="2058" xr:uid="{E340E6FB-AF3D-44A7-A45C-6183E262075B}"/>
    <cellStyle name="Normal 7 2 8" xfId="2059" xr:uid="{108743B9-53BC-487E-A4F5-73FE5133253F}"/>
    <cellStyle name="Normal 7 2 9" xfId="2060" xr:uid="{88CE9512-0063-49BE-981B-16D54E2C2018}"/>
    <cellStyle name="Normal 7 20" xfId="2061" xr:uid="{33DE6373-5A2B-4967-A900-725C54EB7859}"/>
    <cellStyle name="Normal 7 21" xfId="2062" xr:uid="{798CA285-A9D3-400B-96C8-E83D417C8412}"/>
    <cellStyle name="Normal 7 22" xfId="2063" xr:uid="{079DD37D-7DF2-4E20-A5C1-097FC566BC23}"/>
    <cellStyle name="Normal 7 23" xfId="2064" xr:uid="{D5C1B8AF-E4EA-497B-BDAC-18BBC87409C1}"/>
    <cellStyle name="Normal 7 24" xfId="2065" xr:uid="{3C254A07-5D4B-4209-B697-28AB5C98CB7F}"/>
    <cellStyle name="Normal 7 3" xfId="2066" xr:uid="{A3B0CD31-5DBB-482F-8216-548C6B6A2088}"/>
    <cellStyle name="Normal 7 4" xfId="2067" xr:uid="{DDC6250D-6C8B-4047-88F3-0DEE33C5A5DF}"/>
    <cellStyle name="Normal 7 5" xfId="2068" xr:uid="{DACAE42B-3CF2-4483-B7F4-62E8F40F2EC7}"/>
    <cellStyle name="Normal 7 6" xfId="2069" xr:uid="{57CD03AE-D861-4823-B4D9-57804BBC96CE}"/>
    <cellStyle name="Normal 7 7" xfId="2070" xr:uid="{CBFE35AA-DBCA-4B20-9765-F7EE5F095845}"/>
    <cellStyle name="Normal 7 8" xfId="2071" xr:uid="{0117386E-EAC4-4ED7-9D33-5FB05565FAAC}"/>
    <cellStyle name="Normal 7 9" xfId="2072" xr:uid="{4E39FF34-CCE0-4B76-B50A-7FE030B5BEBD}"/>
    <cellStyle name="Normal 8" xfId="2073" xr:uid="{06A77A79-B7DE-4ECB-BFB2-0CE0A1D711D3}"/>
    <cellStyle name="Normal 9" xfId="2074" xr:uid="{9F73262B-1E5C-4A1A-A921-F6ADABD3E263}"/>
    <cellStyle name="Normal 9 2" xfId="2075" xr:uid="{8ABD5A2C-F628-4DE9-AE0A-5670FCCFBDB4}"/>
    <cellStyle name="Note 2" xfId="2077" xr:uid="{13B48D0E-278E-4736-B835-822BEB139FE7}"/>
    <cellStyle name="Note 2 2" xfId="2086" xr:uid="{8FB8E0BA-F81E-42F7-A21B-232C46FB7898}"/>
    <cellStyle name="Note 2 2 2" xfId="2123" xr:uid="{6AD2A20B-F7C2-4EF8-96D3-FAF8D05DC477}"/>
    <cellStyle name="Note 2 2 2 2" xfId="2296" xr:uid="{D60DCFD6-81DF-4061-8E22-EB9475ECC03C}"/>
    <cellStyle name="Note 2 2 2 3" xfId="2210" xr:uid="{F7CFED2C-5C77-406D-9734-497734C0BB93}"/>
    <cellStyle name="Note 2 2 3" xfId="2131" xr:uid="{AE1D8103-FF32-4DF1-8602-D98F70FCB313}"/>
    <cellStyle name="Note 2 2 3 2" xfId="2304" xr:uid="{0CD01340-12C5-4A45-B6B9-E9B6CBCE1BF7}"/>
    <cellStyle name="Note 2 2 3 3" xfId="2253" xr:uid="{B7418054-4F3A-4FF1-BBFB-2F6607A47612}"/>
    <cellStyle name="Note 2 2 4" xfId="2137" xr:uid="{45E40D69-9966-44F6-A806-D171F4208620}"/>
    <cellStyle name="Note 2 2 4 2" xfId="2310" xr:uid="{652DB05F-2155-42C2-919D-BE81CAC9F294}"/>
    <cellStyle name="Note 2 2 4 3" xfId="2255" xr:uid="{57C2F112-3705-4E17-8F35-D2987F2C4079}"/>
    <cellStyle name="Note 2 2 5" xfId="2144" xr:uid="{5C2706AF-3A30-49D8-AB28-D6B06AA4DD72}"/>
    <cellStyle name="Note 2 2 5 2" xfId="2317" xr:uid="{D645FA9B-8403-490C-938D-228EB5D76BBB}"/>
    <cellStyle name="Note 2 2 5 3" xfId="2231" xr:uid="{57A5A6E0-6186-4A3D-936F-DAECD24A3730}"/>
    <cellStyle name="Note 2 2 6" xfId="2151" xr:uid="{E02E63AB-CC0F-4FCC-9396-7294CA37AC10}"/>
    <cellStyle name="Note 2 2 6 2" xfId="2324" xr:uid="{F9645681-C9D4-4459-9C7E-2651084D1490}"/>
    <cellStyle name="Note 2 2 6 3" xfId="2218" xr:uid="{602325B0-1937-4E73-A46F-F32B6A605A9C}"/>
    <cellStyle name="Note 2 2 7" xfId="2259" xr:uid="{204E84C2-4241-4F35-A4EA-79EB369FD395}"/>
    <cellStyle name="Note 2 2 8" xfId="2352" xr:uid="{E88E2A20-C7D0-4F9B-9BF3-1A9C58120EE6}"/>
    <cellStyle name="Note 2 3" xfId="2119" xr:uid="{D60F01B3-C5E6-4B6C-9AA4-BC04683B0051}"/>
    <cellStyle name="Note 2 3 2" xfId="2292" xr:uid="{ADD9F14E-0280-4BC0-B0F7-7C51C4CFB93D}"/>
    <cellStyle name="Note 2 3 3" xfId="2170" xr:uid="{5F2F85D8-4E5B-40A5-9D62-9CEDB8EC5320}"/>
    <cellStyle name="Note 2 4" xfId="2251" xr:uid="{19AD3EF0-572F-4B0D-BFC9-EF77BDC23ED1}"/>
    <cellStyle name="Note 2 5" xfId="2337" xr:uid="{0A5BFE90-8B7B-433E-A33B-0681E0A1B2A9}"/>
    <cellStyle name="Note 3" xfId="2076" xr:uid="{45932DF6-C274-4DDC-A5A7-352F3B8FAAF2}"/>
    <cellStyle name="Note 4" xfId="70" xr:uid="{78F6EEF3-183D-43C4-A256-171F212F4DC6}"/>
    <cellStyle name="Note 4 2" xfId="2093" xr:uid="{4F8606E8-A555-4809-962E-A676CA1B8349}"/>
    <cellStyle name="Note 4 2 2" xfId="2266" xr:uid="{7E03A485-5DEA-4AD0-9896-DBDBEA10DDC7}"/>
    <cellStyle name="Note 4 2 3" xfId="2236" xr:uid="{4F91E400-7B7E-4462-8808-34EF862C1535}"/>
    <cellStyle name="Note 4 3" xfId="2114" xr:uid="{78561C97-3B7F-4482-9CC2-E31DD7982042}"/>
    <cellStyle name="Note 4 3 2" xfId="2287" xr:uid="{7E8E81A1-2830-4E6D-ADAF-EBFD9765EE97}"/>
    <cellStyle name="Note 4 3 3" xfId="2205" xr:uid="{D2B5FECA-2396-4AE2-8FB2-9DFAE6FC8F8F}"/>
    <cellStyle name="Note 4 4" xfId="56" xr:uid="{ECDB7C4D-18FA-452B-9479-F1685F994986}"/>
    <cellStyle name="Note 4 4 2" xfId="2176" xr:uid="{7D15FC1D-E0DE-4AB1-8365-BAB87036F1E7}"/>
    <cellStyle name="Note 4 4 3" xfId="2334" xr:uid="{809FBDE5-1D75-429F-900B-20CB34081FD4}"/>
    <cellStyle name="Note 4 5" xfId="2118" xr:uid="{38CED5F3-55A9-4472-8914-4A85C9E8C5AC}"/>
    <cellStyle name="Note 4 5 2" xfId="2291" xr:uid="{4E7B87A3-DD56-431F-9CEE-E92DC278809C}"/>
    <cellStyle name="Note 4 5 3" xfId="2206" xr:uid="{261A7CC0-EC78-4407-BF5B-A8E48E03A3B7}"/>
    <cellStyle name="Note 4 6" xfId="2129" xr:uid="{751D173D-BDD6-4926-8C88-FD12A6EEE680}"/>
    <cellStyle name="Note 4 6 2" xfId="2302" xr:uid="{E9F0FA99-D7EC-4597-82EA-50F467DAC8D5}"/>
    <cellStyle name="Note 4 6 3" xfId="2233" xr:uid="{19212FC3-1874-4465-8B3B-2CFD1AB943EE}"/>
    <cellStyle name="Note 4 7" xfId="2184" xr:uid="{1FE9C534-2E3E-45D1-BDFE-18C2078C46D9}"/>
    <cellStyle name="Note 4 8" xfId="2349" xr:uid="{AF2D31AF-EFE2-4A08-BDF1-E696A33CD019}"/>
    <cellStyle name="Note 5" xfId="58" xr:uid="{B2076F77-E237-4449-A40B-DFF8462AE635}"/>
    <cellStyle name="Note 5 2" xfId="2178" xr:uid="{A1DA816F-1F0A-49F3-B123-22C9EC366DEE}"/>
    <cellStyle name="Note 5 3" xfId="2241" xr:uid="{3AE86F17-8B90-4F7B-AE04-33DA30DF8282}"/>
    <cellStyle name="Note 6" xfId="43" xr:uid="{32B5BCC6-DEAD-4499-868C-A919F9EC64F7}"/>
    <cellStyle name="Note 7" xfId="2340" xr:uid="{F38FCC77-9B02-4D4C-9300-61971FF297B8}"/>
    <cellStyle name="Output 2" xfId="2078" xr:uid="{A670BBFD-9540-4510-BA55-94A78157A120}"/>
    <cellStyle name="Output 2 2" xfId="2088" xr:uid="{A6505027-5EC6-4B46-9550-E005AB9C554F}"/>
    <cellStyle name="Output 2 2 2" xfId="2125" xr:uid="{33AC457C-00E6-4870-99C1-ADB509746850}"/>
    <cellStyle name="Output 2 2 2 2" xfId="2298" xr:uid="{BA220F46-0288-488F-9153-47711A47D811}"/>
    <cellStyle name="Output 2 2 2 3" xfId="2171" xr:uid="{71F3AAF9-D1BD-4D1C-83CA-61F83E531B4B}"/>
    <cellStyle name="Output 2 2 3" xfId="2133" xr:uid="{7F64E778-9873-48B2-9BA1-37230B5A75A6}"/>
    <cellStyle name="Output 2 2 3 2" xfId="2306" xr:uid="{5E38CB2A-DDB3-4192-9CAE-F4FA0B68E4A7}"/>
    <cellStyle name="Output 2 2 3 3" xfId="2212" xr:uid="{931F5BD2-FC81-4CB8-9172-648130399843}"/>
    <cellStyle name="Output 2 2 4" xfId="2139" xr:uid="{3B0EDB0F-6A10-4F38-903B-4C2A5CB5F066}"/>
    <cellStyle name="Output 2 2 4 2" xfId="2312" xr:uid="{9DAECF9E-39B8-4CB0-8DDE-E9889C933E54}"/>
    <cellStyle name="Output 2 2 4 3" xfId="2214" xr:uid="{5545D2AC-5D4A-490C-9D00-B113E72B813E}"/>
    <cellStyle name="Output 2 2 5" xfId="2146" xr:uid="{8DA4BAEF-2CD8-4E5F-A083-BFB20984D1F2}"/>
    <cellStyle name="Output 2 2 5 2" xfId="2319" xr:uid="{BF5E10B1-EBA0-4513-B2CC-7233449B2752}"/>
    <cellStyle name="Output 2 2 5 3" xfId="2331" xr:uid="{798639E4-5FE6-49A0-9F6E-94F1F25DBF11}"/>
    <cellStyle name="Output 2 2 6" xfId="2153" xr:uid="{2DC5C1ED-0EEC-4A7F-97E7-9A6DDAD20EC6}"/>
    <cellStyle name="Output 2 2 6 2" xfId="2326" xr:uid="{6083C7AF-6BD9-4EEC-B41A-D1F07C73D683}"/>
    <cellStyle name="Output 2 2 6 3" xfId="2225" xr:uid="{99A02649-3844-4CC5-9BD7-036A4294641A}"/>
    <cellStyle name="Output 2 2 7" xfId="2261" xr:uid="{AB58ED00-E24B-4025-8C37-AEFDD96E6C61}"/>
    <cellStyle name="Output 2 2 8" xfId="2348" xr:uid="{75769884-3375-4619-9AA8-D816EDCACF21}"/>
    <cellStyle name="Output 2 3" xfId="2120" xr:uid="{A0C196F2-AC60-456A-AB1C-2BAC67FAD530}"/>
    <cellStyle name="Output 2 3 2" xfId="2293" xr:uid="{53B29FE1-0FAB-4F9C-83DB-3A4A9ECE0E1B}"/>
    <cellStyle name="Output 2 3 3" xfId="2208" xr:uid="{776B0F8F-6961-420D-B547-7D674BCE0082}"/>
    <cellStyle name="Output 2 4" xfId="2128" xr:uid="{47E0B512-CAE3-4835-9E30-1C28560F8692}"/>
    <cellStyle name="Output 2 4 2" xfId="2301" xr:uid="{A49A3151-8501-4DBF-B29B-E0DA73D91A5F}"/>
    <cellStyle name="Output 2 4 3" xfId="2173" xr:uid="{7A781972-2745-47DA-9868-35B5D6BFEE1A}"/>
    <cellStyle name="Output 2 5" xfId="2122" xr:uid="{32A55D2A-C399-4C1D-8BCC-92883C2C8A07}"/>
    <cellStyle name="Output 2 5 2" xfId="2295" xr:uid="{E8697290-422D-40CF-A0EA-1AB1E8D1F140}"/>
    <cellStyle name="Output 2 5 3" xfId="2188" xr:uid="{08E842E0-9E35-41CF-B0C0-3F5D8CD829BF}"/>
    <cellStyle name="Output 2 6" xfId="2142" xr:uid="{E8737C7D-3F64-489D-A27C-E8ED7A0CB2D3}"/>
    <cellStyle name="Output 2 6 2" xfId="2315" xr:uid="{D80304B5-8FEC-4AF2-989E-5F1229F32185}"/>
    <cellStyle name="Output 2 6 3" xfId="2215" xr:uid="{A42B1648-7301-4D5D-92A8-99EB9C14A696}"/>
    <cellStyle name="Output 2 7" xfId="2149" xr:uid="{D97C0EC1-0D90-49F8-AC88-D38C8DBEE811}"/>
    <cellStyle name="Output 2 7 2" xfId="2322" xr:uid="{A440E8D3-CEDA-42C0-A33F-7C1EF4F04938}"/>
    <cellStyle name="Output 2 7 3" xfId="2172" xr:uid="{115B0567-C892-48AB-8215-9600A2FE57BE}"/>
    <cellStyle name="Output 2 8" xfId="2252" xr:uid="{BFDD21AC-12C7-4D83-9DB2-502384887DC7}"/>
    <cellStyle name="Output 2 9" xfId="2341" xr:uid="{AE715D2F-318C-40DC-86B3-CC11630C397E}"/>
    <cellStyle name="Output 3" xfId="83" xr:uid="{D9906F39-30FD-4204-846F-1A043121E46D}"/>
    <cellStyle name="Output 4" xfId="71" xr:uid="{C5725EF9-43C3-4F7E-A712-6274EB98B0A2}"/>
    <cellStyle name="Output 4 2" xfId="2094" xr:uid="{B78DF080-5700-4D1C-9AFC-46DC7FFE1FEA}"/>
    <cellStyle name="Output 4 2 2" xfId="2267" xr:uid="{80FE4785-283C-4565-8F9A-B300E5927958}"/>
    <cellStyle name="Output 4 2 3" xfId="2197" xr:uid="{EC0ABD03-F38F-44FF-9EC0-43119A673DBA}"/>
    <cellStyle name="Output 4 3" xfId="2113" xr:uid="{8B98BD22-A323-4C9B-98A1-7CE6FB9B9E94}"/>
    <cellStyle name="Output 4 3 2" xfId="2286" xr:uid="{FF1E176D-4E9F-4711-B098-08F54A3694E0}"/>
    <cellStyle name="Output 4 3 3" xfId="2169" xr:uid="{5415984E-C9A2-4F93-A0E2-FE3D4257F4F1}"/>
    <cellStyle name="Output 4 4" xfId="2100" xr:uid="{D21EDFFC-9F36-4835-A85E-B28EBD3B51D9}"/>
    <cellStyle name="Output 4 4 2" xfId="2273" xr:uid="{285FF309-3ABE-4EDE-A56E-1CD2CA9EE3B1}"/>
    <cellStyle name="Output 4 4 3" xfId="2199" xr:uid="{8863AC6B-B7CB-49C0-9EB7-0F23FC391DB2}"/>
    <cellStyle name="Output 4 5" xfId="2108" xr:uid="{2F7B1BA7-8F4A-441F-B2C7-E6F1660AFBE2}"/>
    <cellStyle name="Output 4 5 2" xfId="2281" xr:uid="{ED3DB26B-83B3-474F-AA64-072842AAE3E8}"/>
    <cellStyle name="Output 4 5 3" xfId="2232" xr:uid="{A30ADC42-C19B-4922-8615-C6753F2A60E5}"/>
    <cellStyle name="Output 4 6" xfId="2104" xr:uid="{B4C7F236-D117-4A9D-9390-22C4179C5498}"/>
    <cellStyle name="Output 4 6 2" xfId="2277" xr:uid="{CF853853-395E-4628-8852-D5A0A1BF828C}"/>
    <cellStyle name="Output 4 6 3" xfId="2247" xr:uid="{E4C52AFD-51EE-4EE4-9FA4-AC5BE87A18B1}"/>
    <cellStyle name="Output 4 7" xfId="2185" xr:uid="{02F04670-EA84-422A-BBAA-C8BE37597893}"/>
    <cellStyle name="Output 4 8" xfId="2346" xr:uid="{AA6DF839-02EA-4FBC-9D5D-A92651156903}"/>
    <cellStyle name="Output 5" xfId="59" xr:uid="{8D6E5E51-4E94-4DEB-8AC6-79A2ACEABFFA}"/>
    <cellStyle name="Output 5 2" xfId="2179" xr:uid="{096634E2-EA20-4A37-8AAD-552AA2EECC15}"/>
    <cellStyle name="Output 5 3" xfId="2238" xr:uid="{C40791E4-1484-4BDF-8369-D2B4AEF7F343}"/>
    <cellStyle name="Output 6" xfId="44" xr:uid="{0BB57FB8-B042-4B10-B7CE-E28B9F09EEE5}"/>
    <cellStyle name="Output 7" xfId="2336" xr:uid="{2644B7AB-F1AA-49CF-8D9D-8EED96E7A1BC}"/>
    <cellStyle name="Percent" xfId="2355" builtinId="5"/>
    <cellStyle name="Percent 2" xfId="52" xr:uid="{60563F7D-9810-4625-BFC5-F66AA0FE27D5}"/>
    <cellStyle name="Percent 2 2" xfId="2079" xr:uid="{F729B486-05E0-4571-B8B2-050DA0330F37}"/>
    <cellStyle name="Percent 3" xfId="2080" xr:uid="{02CE60CA-ED18-4B7E-96B1-11043799CA27}"/>
    <cellStyle name="Percent 3 2" xfId="2081" xr:uid="{66763464-ADE4-4F43-97FA-539963556B5F}"/>
    <cellStyle name="Percent 4" xfId="2082" xr:uid="{81638165-3007-48DB-883C-F93F9ECA5A9B}"/>
    <cellStyle name="Percent 5" xfId="2159" xr:uid="{233610B3-C67C-4C8D-B669-5FD7C3A55ADE}"/>
    <cellStyle name="Percent 6" xfId="2164" xr:uid="{19B9750D-A8D5-4702-A0BB-2D44C146EC38}"/>
    <cellStyle name="Percent 7" xfId="45" xr:uid="{80483876-B963-4645-83EC-06CB9F2B6024}"/>
    <cellStyle name="Title 2" xfId="2083" xr:uid="{15F488FB-9141-4BE4-96C5-B6168F06395E}"/>
    <cellStyle name="Title 3" xfId="75" xr:uid="{BE98B8E6-6DE1-4622-9812-6BA8D79AE713}"/>
    <cellStyle name="Title 4" xfId="46" xr:uid="{2F6EA079-6233-408C-8056-B5C48C5F8B1B}"/>
    <cellStyle name="Total 2" xfId="2084" xr:uid="{ACC7CB26-8993-421C-800A-9C7B1AB67358}"/>
    <cellStyle name="Total 2 2" xfId="2087" xr:uid="{D049A347-FC46-4502-88E0-ADB6BF6CA547}"/>
    <cellStyle name="Total 2 2 2" xfId="2124" xr:uid="{FA0011B9-1197-4C34-835E-282D777859A1}"/>
    <cellStyle name="Total 2 2 2 2" xfId="2297" xr:uid="{B41F7E97-3C9C-4187-82F7-5461C8E89627}"/>
    <cellStyle name="Total 2 2 2 3" xfId="2209" xr:uid="{F6439B89-C47C-4140-99A9-18B05A2B200C}"/>
    <cellStyle name="Total 2 2 3" xfId="2132" xr:uid="{333A3580-21F6-4D5A-B2D5-56678C90A44F}"/>
    <cellStyle name="Total 2 2 3 2" xfId="2305" xr:uid="{AD7F503F-D8FC-4143-960E-ADED4AB19F59}"/>
    <cellStyle name="Total 2 2 3 3" xfId="2220" xr:uid="{7932D3D2-123E-4CAA-912D-2A39289102CF}"/>
    <cellStyle name="Total 2 2 4" xfId="2138" xr:uid="{99930289-8BCC-489F-B7F9-5840319DE612}"/>
    <cellStyle name="Total 2 2 4 2" xfId="2311" xr:uid="{37487C8B-6916-4249-BDE0-9D1B092CB8DE}"/>
    <cellStyle name="Total 2 2 4 3" xfId="2227" xr:uid="{AFAF45AD-75AE-4A2C-BEBF-1DEE996EB0F7}"/>
    <cellStyle name="Total 2 2 5" xfId="2145" xr:uid="{02A8B07A-CE16-44F4-A8A7-8B75E2843830}"/>
    <cellStyle name="Total 2 2 5 2" xfId="2318" xr:uid="{53647751-6609-458E-92DF-B425A25F9103}"/>
    <cellStyle name="Total 2 2 5 3" xfId="2216" xr:uid="{F3527DCE-7518-40EA-8E09-95644A9485EB}"/>
    <cellStyle name="Total 2 2 6" xfId="2152" xr:uid="{FF857A76-D2B4-4762-A977-849A90477066}"/>
    <cellStyle name="Total 2 2 6 2" xfId="2325" xr:uid="{34B5BF61-AD4A-481E-B6A8-FECABF47956C}"/>
    <cellStyle name="Total 2 2 6 3" xfId="2257" xr:uid="{98292098-B2A8-447F-9B11-4BB7226955ED}"/>
    <cellStyle name="Total 2 2 7" xfId="2260" xr:uid="{3DD6EBF4-3091-47F6-8DE4-C6E5C9C921BE}"/>
    <cellStyle name="Total 2 2 8" xfId="2350" xr:uid="{BF80A735-C2D9-457D-A134-FB509C18EEE9}"/>
    <cellStyle name="Total 2 3" xfId="2121" xr:uid="{A490B902-A884-4A25-982C-E027E9E98FE2}"/>
    <cellStyle name="Total 2 3 2" xfId="2294" xr:uid="{B575F5B2-4021-419B-BB93-1E28500597D6}"/>
    <cellStyle name="Total 2 3 3" xfId="2207" xr:uid="{DD1402DC-636F-4635-BDB9-627334BAA564}"/>
    <cellStyle name="Total 2 4" xfId="2130" xr:uid="{0B679AD9-C010-46D9-B7EC-58342EB0CFC4}"/>
    <cellStyle name="Total 2 4 2" xfId="2303" xr:uid="{6746E5B3-1D7F-42E4-9741-CF838DFB6D22}"/>
    <cellStyle name="Total 2 4 3" xfId="2332" xr:uid="{B46A1845-5ED5-4CB8-957F-B97BD32AA1C6}"/>
    <cellStyle name="Total 2 5" xfId="2136" xr:uid="{45DD2897-3835-4EE0-8EEA-D74A9EF73CD6}"/>
    <cellStyle name="Total 2 5 2" xfId="2309" xr:uid="{7E5F815C-DC0C-478F-BB16-3E04EEEAFAEC}"/>
    <cellStyle name="Total 2 5 3" xfId="2213" xr:uid="{54C057B9-42A4-4ED1-9E73-9B0F60E65F0E}"/>
    <cellStyle name="Total 2 6" xfId="2143" xr:uid="{C863FE72-9D35-4821-A0F9-F62C2CDCE19C}"/>
    <cellStyle name="Total 2 6 2" xfId="2316" xr:uid="{5AA6EDDA-5CDB-43E7-8E8A-DE2F19C0A3AE}"/>
    <cellStyle name="Total 2 6 3" xfId="2330" xr:uid="{F7B3C2AB-E22F-4ABD-B1EF-ED2BA8E36A68}"/>
    <cellStyle name="Total 2 7" xfId="2150" xr:uid="{D6F2B6C1-91B7-41F5-A6FA-F0BF034B3883}"/>
    <cellStyle name="Total 2 7 2" xfId="2323" xr:uid="{7E5077B7-9233-4C3E-8A12-86727DD02EAB}"/>
    <cellStyle name="Total 2 7 3" xfId="2221" xr:uid="{47769E23-3FE5-4F26-B6B0-2A34AED9A164}"/>
    <cellStyle name="Total 2 8" xfId="2258" xr:uid="{F733CB38-B54F-4B93-B90F-B7C62249AE3C}"/>
    <cellStyle name="Total 2 9" xfId="2339" xr:uid="{A418E2E9-3052-45CD-A409-8B4C7976B077}"/>
    <cellStyle name="Total 3" xfId="89" xr:uid="{BBD23A4D-F5E5-4154-ADC6-42807FCA8966}"/>
    <cellStyle name="Total 4" xfId="72" xr:uid="{F5AA0172-BD35-4FCA-8E47-8790DF938DB4}"/>
    <cellStyle name="Total 4 2" xfId="2095" xr:uid="{5B2E9228-3604-466C-A31D-BB9713F4C09D}"/>
    <cellStyle name="Total 4 2 2" xfId="2268" xr:uid="{06530834-E65A-42BC-9F03-947626D93841}"/>
    <cellStyle name="Total 4 2 3" xfId="2244" xr:uid="{67A3E17A-4B92-4125-9078-E52140156633}"/>
    <cellStyle name="Total 4 3" xfId="2112" xr:uid="{1FBD4E94-9271-46FE-BD12-EEF52647FA7F}"/>
    <cellStyle name="Total 4 3 2" xfId="2285" xr:uid="{F3210745-4D0C-483B-BE1B-88DDD85E3E65}"/>
    <cellStyle name="Total 4 3 3" xfId="2203" xr:uid="{CE789DB3-D9F7-4DED-BA14-B3965197510D}"/>
    <cellStyle name="Total 4 4" xfId="2098" xr:uid="{EC38616B-AAAD-4D94-A9FD-49B1D0E34C56}"/>
    <cellStyle name="Total 4 4 2" xfId="2271" xr:uid="{DF786B8A-5C1B-4B94-B63E-18F40D2CA3B8}"/>
    <cellStyle name="Total 4 4 3" xfId="2245" xr:uid="{FF7E61FE-E05B-4281-B36D-197395C689D7}"/>
    <cellStyle name="Total 4 5" xfId="2111" xr:uid="{79F84F21-E0F8-4C08-8310-B83FCB72F848}"/>
    <cellStyle name="Total 4 5 2" xfId="2284" xr:uid="{C0B776E5-ECF4-45D2-A7CE-6C064F73D128}"/>
    <cellStyle name="Total 4 5 3" xfId="2235" xr:uid="{21F3231F-F0E8-4F99-923A-6AC45ED13E08}"/>
    <cellStyle name="Total 4 6" xfId="2102" xr:uid="{FB4C57B0-A7AC-478E-BD3A-49B78EAB2F6A}"/>
    <cellStyle name="Total 4 6 2" xfId="2275" xr:uid="{9DC4875D-B36B-4B10-8DD0-8B3785CC7E3E}"/>
    <cellStyle name="Total 4 6 3" xfId="2228" xr:uid="{C108F01B-A0B4-4DF9-9E85-48154F559F23}"/>
    <cellStyle name="Total 4 7" xfId="2186" xr:uid="{98D40497-9B38-452D-A733-BDE8A092CB61}"/>
    <cellStyle name="Total 4 8" xfId="2342" xr:uid="{2E6A2277-AF5B-4AE3-BFA9-72D86B798B74}"/>
    <cellStyle name="Total 5" xfId="60" xr:uid="{FEF734BE-4215-48EC-8901-8663A2501600}"/>
    <cellStyle name="Total 5 2" xfId="2180" xr:uid="{237C8AB7-19F6-4AD5-9A0A-197069831BCC}"/>
    <cellStyle name="Total 5 3" xfId="2345" xr:uid="{740CA2FB-3341-485B-A10B-03B00E202E10}"/>
    <cellStyle name="Total 6" xfId="47" xr:uid="{207322B1-F9F8-40F7-94BC-0C36FDA64C3C}"/>
    <cellStyle name="Total 7" xfId="2353" xr:uid="{2E4F1B63-6A10-4FB9-9457-295901E97A43}"/>
    <cellStyle name="Warning Text 2" xfId="2085" xr:uid="{BBB4065A-079D-4AA5-98D1-BE1BC30B0A44}"/>
    <cellStyle name="Warning Text 3" xfId="87" xr:uid="{9A08682A-FD1E-4594-816D-465CC90A3857}"/>
    <cellStyle name="Warning Text 4" xfId="48" xr:uid="{9F9293EA-9F9C-429A-AFA7-B9DF8FB0A0B9}"/>
  </cellStyles>
  <dxfs count="4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s>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161637</xdr:colOff>
      <xdr:row>1</xdr:row>
      <xdr:rowOff>25401</xdr:rowOff>
    </xdr:from>
    <xdr:to>
      <xdr:col>2</xdr:col>
      <xdr:colOff>1839190</xdr:colOff>
      <xdr:row>6</xdr:row>
      <xdr:rowOff>169333</xdr:rowOff>
    </xdr:to>
    <xdr:pic>
      <xdr:nvPicPr>
        <xdr:cNvPr id="3" name="Picture 2">
          <a:extLst>
            <a:ext uri="{FF2B5EF4-FFF2-40B4-BE49-F238E27FC236}">
              <a16:creationId xmlns:a16="http://schemas.microsoft.com/office/drawing/2014/main" id="{18E97A12-7295-44C0-A43B-2224C8AFDFF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540" r="4709"/>
        <a:stretch/>
      </xdr:blipFill>
      <xdr:spPr>
        <a:xfrm>
          <a:off x="161637" y="221674"/>
          <a:ext cx="3151908" cy="11714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940D7-E2F3-4241-A6B8-2AFDFFFC2419}">
  <sheetPr>
    <tabColor rgb="FFFFFF00"/>
  </sheetPr>
  <dimension ref="B2:L36"/>
  <sheetViews>
    <sheetView zoomScale="80" zoomScaleNormal="80" workbookViewId="0"/>
  </sheetViews>
  <sheetFormatPr defaultRowHeight="14.5" x14ac:dyDescent="0.35"/>
  <cols>
    <col min="11" max="11" width="5.36328125" customWidth="1"/>
    <col min="12" max="12" width="3.54296875" customWidth="1"/>
    <col min="13" max="13" width="7.7265625" customWidth="1"/>
  </cols>
  <sheetData>
    <row r="2" spans="2:12" ht="25" customHeight="1" x14ac:dyDescent="0.5">
      <c r="B2" s="151" t="s">
        <v>176</v>
      </c>
      <c r="C2" s="135"/>
    </row>
    <row r="3" spans="2:12" ht="15" thickBot="1" x14ac:dyDescent="0.4">
      <c r="E3" s="134"/>
    </row>
    <row r="4" spans="2:12" x14ac:dyDescent="0.35">
      <c r="B4" s="164" t="s">
        <v>169</v>
      </c>
      <c r="C4" s="165"/>
      <c r="D4" s="165"/>
      <c r="E4" s="165"/>
      <c r="F4" s="165"/>
      <c r="G4" s="165"/>
      <c r="H4" s="165"/>
      <c r="I4" s="165"/>
      <c r="J4" s="165"/>
      <c r="K4" s="165"/>
      <c r="L4" s="166"/>
    </row>
    <row r="5" spans="2:12" x14ac:dyDescent="0.35">
      <c r="B5" s="167"/>
      <c r="C5" s="168"/>
      <c r="D5" s="168"/>
      <c r="E5" s="168"/>
      <c r="F5" s="168"/>
      <c r="G5" s="168"/>
      <c r="H5" s="168"/>
      <c r="I5" s="168"/>
      <c r="J5" s="168"/>
      <c r="K5" s="168"/>
      <c r="L5" s="169"/>
    </row>
    <row r="6" spans="2:12" ht="28" customHeight="1" thickBot="1" x14ac:dyDescent="0.4">
      <c r="B6" s="170"/>
      <c r="C6" s="171"/>
      <c r="D6" s="171"/>
      <c r="E6" s="171"/>
      <c r="F6" s="171"/>
      <c r="G6" s="171"/>
      <c r="H6" s="171"/>
      <c r="I6" s="171"/>
      <c r="J6" s="171"/>
      <c r="K6" s="171"/>
      <c r="L6" s="172"/>
    </row>
    <row r="8" spans="2:12" x14ac:dyDescent="0.35">
      <c r="B8" s="173" t="s">
        <v>170</v>
      </c>
      <c r="C8" s="174"/>
      <c r="D8" s="174"/>
      <c r="E8" s="174"/>
      <c r="F8" s="174"/>
      <c r="G8" s="174"/>
      <c r="H8" s="174"/>
      <c r="I8" s="174"/>
      <c r="J8" s="174"/>
      <c r="K8" s="174"/>
      <c r="L8" s="175"/>
    </row>
    <row r="9" spans="2:12" x14ac:dyDescent="0.35">
      <c r="B9" s="179"/>
      <c r="C9" s="180"/>
      <c r="D9" s="180"/>
      <c r="E9" s="180"/>
      <c r="F9" s="180"/>
      <c r="G9" s="180"/>
      <c r="H9" s="180"/>
      <c r="I9" s="180"/>
      <c r="J9" s="180"/>
      <c r="K9" s="180"/>
      <c r="L9" s="181"/>
    </row>
    <row r="10" spans="2:12" x14ac:dyDescent="0.35">
      <c r="B10" s="176"/>
      <c r="C10" s="177"/>
      <c r="D10" s="177"/>
      <c r="E10" s="177"/>
      <c r="F10" s="177"/>
      <c r="G10" s="177"/>
      <c r="H10" s="177"/>
      <c r="I10" s="177"/>
      <c r="J10" s="177"/>
      <c r="K10" s="177"/>
      <c r="L10" s="178"/>
    </row>
    <row r="12" spans="2:12" x14ac:dyDescent="0.35">
      <c r="B12" s="173" t="s">
        <v>171</v>
      </c>
      <c r="C12" s="174"/>
      <c r="D12" s="174"/>
      <c r="E12" s="174"/>
      <c r="F12" s="174"/>
      <c r="G12" s="174"/>
      <c r="H12" s="174"/>
      <c r="I12" s="174"/>
      <c r="J12" s="174"/>
      <c r="K12" s="174"/>
      <c r="L12" s="175"/>
    </row>
    <row r="13" spans="2:12" x14ac:dyDescent="0.35">
      <c r="B13" s="179"/>
      <c r="C13" s="180"/>
      <c r="D13" s="180"/>
      <c r="E13" s="180"/>
      <c r="F13" s="180"/>
      <c r="G13" s="180"/>
      <c r="H13" s="180"/>
      <c r="I13" s="180"/>
      <c r="J13" s="180"/>
      <c r="K13" s="180"/>
      <c r="L13" s="181"/>
    </row>
    <row r="14" spans="2:12" ht="30.5" customHeight="1" x14ac:dyDescent="0.35">
      <c r="B14" s="176"/>
      <c r="C14" s="177"/>
      <c r="D14" s="177"/>
      <c r="E14" s="177"/>
      <c r="F14" s="177"/>
      <c r="G14" s="177"/>
      <c r="H14" s="177"/>
      <c r="I14" s="177"/>
      <c r="J14" s="177"/>
      <c r="K14" s="177"/>
      <c r="L14" s="178"/>
    </row>
    <row r="16" spans="2:12" x14ac:dyDescent="0.35">
      <c r="B16" s="173" t="s">
        <v>172</v>
      </c>
      <c r="C16" s="174"/>
      <c r="D16" s="174"/>
      <c r="E16" s="174"/>
      <c r="F16" s="174"/>
      <c r="G16" s="174"/>
      <c r="H16" s="174"/>
      <c r="I16" s="174"/>
      <c r="J16" s="174"/>
      <c r="K16" s="174"/>
      <c r="L16" s="175"/>
    </row>
    <row r="17" spans="2:12" x14ac:dyDescent="0.35">
      <c r="B17" s="176"/>
      <c r="C17" s="177"/>
      <c r="D17" s="177"/>
      <c r="E17" s="177"/>
      <c r="F17" s="177"/>
      <c r="G17" s="177"/>
      <c r="H17" s="177"/>
      <c r="I17" s="177"/>
      <c r="J17" s="177"/>
      <c r="K17" s="177"/>
      <c r="L17" s="178"/>
    </row>
    <row r="19" spans="2:12" x14ac:dyDescent="0.35">
      <c r="B19" s="173" t="s">
        <v>177</v>
      </c>
      <c r="C19" s="174"/>
      <c r="D19" s="174"/>
      <c r="E19" s="174"/>
      <c r="F19" s="174"/>
      <c r="G19" s="174"/>
      <c r="H19" s="174"/>
      <c r="I19" s="174"/>
      <c r="J19" s="174"/>
      <c r="K19" s="174"/>
      <c r="L19" s="175"/>
    </row>
    <row r="20" spans="2:12" x14ac:dyDescent="0.35">
      <c r="B20" s="179"/>
      <c r="C20" s="180"/>
      <c r="D20" s="180"/>
      <c r="E20" s="180"/>
      <c r="F20" s="180"/>
      <c r="G20" s="180"/>
      <c r="H20" s="180"/>
      <c r="I20" s="180"/>
      <c r="J20" s="180"/>
      <c r="K20" s="180"/>
      <c r="L20" s="181"/>
    </row>
    <row r="21" spans="2:12" ht="59.5" customHeight="1" x14ac:dyDescent="0.35">
      <c r="B21" s="176"/>
      <c r="C21" s="177"/>
      <c r="D21" s="177"/>
      <c r="E21" s="177"/>
      <c r="F21" s="177"/>
      <c r="G21" s="177"/>
      <c r="H21" s="177"/>
      <c r="I21" s="177"/>
      <c r="J21" s="177"/>
      <c r="K21" s="177"/>
      <c r="L21" s="178"/>
    </row>
    <row r="23" spans="2:12" x14ac:dyDescent="0.35">
      <c r="B23" s="173" t="s">
        <v>155</v>
      </c>
      <c r="C23" s="174"/>
      <c r="D23" s="174"/>
      <c r="E23" s="174"/>
      <c r="F23" s="174"/>
      <c r="G23" s="174"/>
      <c r="H23" s="174"/>
      <c r="I23" s="174"/>
      <c r="J23" s="174"/>
      <c r="K23" s="174"/>
      <c r="L23" s="175"/>
    </row>
    <row r="24" spans="2:12" x14ac:dyDescent="0.35">
      <c r="B24" s="179"/>
      <c r="C24" s="180"/>
      <c r="D24" s="180"/>
      <c r="E24" s="180"/>
      <c r="F24" s="180"/>
      <c r="G24" s="180"/>
      <c r="H24" s="180"/>
      <c r="I24" s="180"/>
      <c r="J24" s="180"/>
      <c r="K24" s="180"/>
      <c r="L24" s="181"/>
    </row>
    <row r="25" spans="2:12" ht="16.5" customHeight="1" x14ac:dyDescent="0.35">
      <c r="B25" s="176"/>
      <c r="C25" s="177"/>
      <c r="D25" s="177"/>
      <c r="E25" s="177"/>
      <c r="F25" s="177"/>
      <c r="G25" s="177"/>
      <c r="H25" s="177"/>
      <c r="I25" s="177"/>
      <c r="J25" s="177"/>
      <c r="K25" s="177"/>
      <c r="L25" s="178"/>
    </row>
    <row r="27" spans="2:12" ht="14.5" customHeight="1" x14ac:dyDescent="0.35">
      <c r="B27" s="173" t="s">
        <v>164</v>
      </c>
      <c r="C27" s="174"/>
      <c r="D27" s="174"/>
      <c r="E27" s="174"/>
      <c r="F27" s="174"/>
      <c r="G27" s="174"/>
      <c r="H27" s="174"/>
      <c r="I27" s="174"/>
      <c r="J27" s="174"/>
      <c r="K27" s="174"/>
      <c r="L27" s="175"/>
    </row>
    <row r="28" spans="2:12" x14ac:dyDescent="0.35">
      <c r="B28" s="176"/>
      <c r="C28" s="177"/>
      <c r="D28" s="177"/>
      <c r="E28" s="177"/>
      <c r="F28" s="177"/>
      <c r="G28" s="177"/>
      <c r="H28" s="177"/>
      <c r="I28" s="177"/>
      <c r="J28" s="177"/>
      <c r="K28" s="177"/>
      <c r="L28" s="178"/>
    </row>
    <row r="30" spans="2:12" ht="14.5" customHeight="1" x14ac:dyDescent="0.35">
      <c r="B30" s="173" t="s">
        <v>173</v>
      </c>
      <c r="C30" s="174"/>
      <c r="D30" s="174"/>
      <c r="E30" s="174"/>
      <c r="F30" s="174"/>
      <c r="G30" s="174"/>
      <c r="H30" s="174"/>
      <c r="I30" s="174"/>
      <c r="J30" s="174"/>
      <c r="K30" s="174"/>
      <c r="L30" s="175"/>
    </row>
    <row r="31" spans="2:12" x14ac:dyDescent="0.35">
      <c r="B31" s="179"/>
      <c r="C31" s="180"/>
      <c r="D31" s="180"/>
      <c r="E31" s="180"/>
      <c r="F31" s="180"/>
      <c r="G31" s="180"/>
      <c r="H31" s="180"/>
      <c r="I31" s="180"/>
      <c r="J31" s="180"/>
      <c r="K31" s="180"/>
      <c r="L31" s="181"/>
    </row>
    <row r="32" spans="2:12" ht="35.5" customHeight="1" x14ac:dyDescent="0.35">
      <c r="B32" s="182"/>
      <c r="C32" s="183"/>
      <c r="D32" s="183"/>
      <c r="E32" s="183"/>
      <c r="F32" s="183"/>
      <c r="G32" s="183"/>
      <c r="H32" s="183"/>
      <c r="I32" s="183"/>
      <c r="J32" s="183"/>
      <c r="K32" s="183"/>
      <c r="L32" s="184"/>
    </row>
    <row r="34" spans="2:12" ht="44.5" customHeight="1" x14ac:dyDescent="0.35">
      <c r="B34" s="161" t="s">
        <v>174</v>
      </c>
      <c r="C34" s="162"/>
      <c r="D34" s="162"/>
      <c r="E34" s="162"/>
      <c r="F34" s="162"/>
      <c r="G34" s="162"/>
      <c r="H34" s="162"/>
      <c r="I34" s="162"/>
      <c r="J34" s="162"/>
      <c r="K34" s="162"/>
      <c r="L34" s="163"/>
    </row>
    <row r="36" spans="2:12" ht="49.5" customHeight="1" x14ac:dyDescent="0.35">
      <c r="B36" s="161" t="s">
        <v>175</v>
      </c>
      <c r="C36" s="162"/>
      <c r="D36" s="162"/>
      <c r="E36" s="162"/>
      <c r="F36" s="162"/>
      <c r="G36" s="162"/>
      <c r="H36" s="162"/>
      <c r="I36" s="162"/>
      <c r="J36" s="162"/>
      <c r="K36" s="162"/>
      <c r="L36" s="163"/>
    </row>
  </sheetData>
  <sheetProtection algorithmName="SHA-512" hashValue="cxXf0zLollR894sfj+WlrqJU4gQi+VOTGh+6HXkH9y5eCg+rto8oYEGMt/SdmPPb2WWrimvuH6gkVOETlR2QfQ==" saltValue="snR6++CfMxyGS1Kr8bHmfw==" spinCount="100000" sheet="1" objects="1" scenarios="1" formatColumns="0" formatRows="0"/>
  <mergeCells count="10">
    <mergeCell ref="B36:L36"/>
    <mergeCell ref="B4:L6"/>
    <mergeCell ref="B34:L34"/>
    <mergeCell ref="B27:L28"/>
    <mergeCell ref="B30:L32"/>
    <mergeCell ref="B8:L10"/>
    <mergeCell ref="B12:L14"/>
    <mergeCell ref="B16:L17"/>
    <mergeCell ref="B19:L21"/>
    <mergeCell ref="B23:L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89D5D-D300-4C29-A0B1-FF2E232263CD}">
  <sheetPr>
    <tabColor theme="8" tint="0.79998168889431442"/>
  </sheetPr>
  <dimension ref="B1:AH46"/>
  <sheetViews>
    <sheetView tabSelected="1" topLeftCell="A18" zoomScale="80" zoomScaleNormal="80" zoomScaleSheetLayoutView="50" workbookViewId="0">
      <selection activeCell="G22" sqref="G22"/>
    </sheetView>
  </sheetViews>
  <sheetFormatPr defaultColWidth="9.1796875" defaultRowHeight="14.5" x14ac:dyDescent="0.35"/>
  <cols>
    <col min="1" max="1" width="9.1796875" style="7"/>
    <col min="2" max="2" width="11.81640625" style="7" customWidth="1"/>
    <col min="3" max="3" width="34.90625" style="7" customWidth="1"/>
    <col min="4" max="4" width="30.7265625" style="7" customWidth="1"/>
    <col min="5" max="5" width="22.1796875" style="7" customWidth="1"/>
    <col min="6" max="6" width="28.54296875" style="7" customWidth="1"/>
    <col min="7" max="7" width="27.7265625" style="7" customWidth="1"/>
    <col min="8" max="8" width="29.6328125" style="7" customWidth="1"/>
    <col min="9" max="9" width="25.6328125" style="7" customWidth="1"/>
    <col min="10" max="10" width="28.81640625" style="7" customWidth="1"/>
    <col min="11" max="11" width="35.1796875" style="7" customWidth="1"/>
    <col min="12" max="12" width="28.1796875" style="7" hidden="1" customWidth="1"/>
    <col min="13" max="13" width="15.1796875" style="7" customWidth="1"/>
    <col min="14" max="14" width="18" style="7" customWidth="1"/>
    <col min="15" max="16" width="16.08984375" style="7" customWidth="1"/>
    <col min="17" max="18" width="17.1796875" style="7" customWidth="1"/>
    <col min="19" max="19" width="14.453125" style="7" customWidth="1"/>
    <col min="20" max="22" width="15.6328125" style="7" customWidth="1"/>
    <col min="23" max="23" width="15.36328125" style="7" customWidth="1"/>
    <col min="24" max="24" width="12.453125" style="7" hidden="1" customWidth="1"/>
    <col min="25" max="25" width="0.1796875" style="7" customWidth="1"/>
    <col min="26" max="26" width="13.26953125" style="7" customWidth="1"/>
    <col min="27" max="27" width="13.7265625" style="7" customWidth="1"/>
    <col min="28" max="28" width="15.08984375" style="7" customWidth="1"/>
    <col min="29" max="29" width="15.81640625" style="7" customWidth="1"/>
    <col min="30" max="30" width="11.7265625" style="7" hidden="1" customWidth="1"/>
    <col min="31" max="31" width="15.81640625" style="7" customWidth="1"/>
    <col min="32" max="32" width="15.1796875" style="7" customWidth="1"/>
    <col min="33" max="33" width="13.26953125" style="7" customWidth="1"/>
    <col min="34" max="16384" width="9.1796875" style="7"/>
  </cols>
  <sheetData>
    <row r="1" spans="2:12" ht="15" thickBot="1" x14ac:dyDescent="0.4"/>
    <row r="2" spans="2:12" ht="21.5" thickBot="1" x14ac:dyDescent="0.55000000000000004">
      <c r="D2" s="185" t="s">
        <v>145</v>
      </c>
      <c r="E2" s="186"/>
      <c r="F2" s="186"/>
      <c r="G2" s="186"/>
      <c r="H2" s="186"/>
      <c r="I2" s="186"/>
      <c r="J2" s="186"/>
      <c r="K2" s="187"/>
      <c r="L2" s="92"/>
    </row>
    <row r="3" spans="2:12" x14ac:dyDescent="0.35">
      <c r="D3" s="8" t="s">
        <v>0</v>
      </c>
      <c r="E3" s="9"/>
      <c r="F3" s="10" t="s">
        <v>150</v>
      </c>
      <c r="G3" s="11"/>
      <c r="H3" s="10" t="s">
        <v>126</v>
      </c>
      <c r="I3" s="132"/>
      <c r="J3" s="10"/>
      <c r="K3" s="77" t="s">
        <v>98</v>
      </c>
      <c r="L3" s="93"/>
    </row>
    <row r="4" spans="2:12" x14ac:dyDescent="0.35">
      <c r="D4" s="12" t="s">
        <v>1</v>
      </c>
      <c r="E4" s="13"/>
      <c r="F4" s="14" t="s">
        <v>151</v>
      </c>
      <c r="G4" s="15"/>
      <c r="H4" s="16" t="s">
        <v>2</v>
      </c>
      <c r="I4" s="17"/>
      <c r="J4" s="16" t="s">
        <v>143</v>
      </c>
      <c r="K4" s="18"/>
      <c r="L4" s="94"/>
    </row>
    <row r="5" spans="2:12" x14ac:dyDescent="0.35">
      <c r="D5" s="12" t="s">
        <v>3</v>
      </c>
      <c r="E5" s="13"/>
      <c r="F5" s="14" t="s">
        <v>149</v>
      </c>
      <c r="G5" s="19"/>
      <c r="H5" s="16" t="s">
        <v>127</v>
      </c>
      <c r="I5" s="133"/>
      <c r="J5" s="16" t="s">
        <v>109</v>
      </c>
      <c r="K5" s="20" t="str">
        <f>IFERROR(IF(K4&gt;8000,"PROJECT DENIED - OVER SQ FT LIMIT",IF((SUMIF(D20:D33,"Attic Insulation",F20:F33)&gt;8000),"ATTIC INSULATION EXCEEDS SQ FT LIMIT","")),"")</f>
        <v/>
      </c>
      <c r="L5" s="95"/>
    </row>
    <row r="6" spans="2:12" x14ac:dyDescent="0.35">
      <c r="D6" s="12" t="s">
        <v>153</v>
      </c>
      <c r="E6" s="13"/>
      <c r="F6" s="14" t="s">
        <v>147</v>
      </c>
      <c r="G6" s="13"/>
      <c r="H6" s="14" t="s">
        <v>4</v>
      </c>
      <c r="I6" s="13"/>
      <c r="J6" s="130" t="s">
        <v>129</v>
      </c>
      <c r="K6" s="131"/>
      <c r="L6" s="95"/>
    </row>
    <row r="7" spans="2:12" ht="15" thickBot="1" x14ac:dyDescent="0.4">
      <c r="D7" s="125" t="s">
        <v>148</v>
      </c>
      <c r="E7" s="126"/>
      <c r="F7" s="127" t="s">
        <v>146</v>
      </c>
      <c r="G7" s="126"/>
      <c r="H7" s="127" t="s">
        <v>154</v>
      </c>
      <c r="I7" s="126"/>
      <c r="J7" s="128" t="s">
        <v>152</v>
      </c>
      <c r="K7" s="129"/>
      <c r="L7" s="96"/>
    </row>
    <row r="8" spans="2:12" ht="15" thickBot="1" x14ac:dyDescent="0.4"/>
    <row r="9" spans="2:12" x14ac:dyDescent="0.35">
      <c r="D9" s="195" t="s">
        <v>158</v>
      </c>
      <c r="E9" s="196"/>
      <c r="F9" s="196"/>
      <c r="G9" s="196"/>
      <c r="H9" s="197"/>
      <c r="I9" s="21"/>
    </row>
    <row r="10" spans="2:12" x14ac:dyDescent="0.35">
      <c r="D10" s="198"/>
      <c r="E10" s="199"/>
      <c r="F10" s="199"/>
      <c r="G10" s="199"/>
      <c r="H10" s="200"/>
      <c r="I10" s="121" t="s">
        <v>5</v>
      </c>
    </row>
    <row r="11" spans="2:12" x14ac:dyDescent="0.35">
      <c r="D11" s="198"/>
      <c r="E11" s="199"/>
      <c r="F11" s="199"/>
      <c r="G11" s="199"/>
      <c r="H11" s="200"/>
      <c r="I11" s="122" t="s">
        <v>6</v>
      </c>
    </row>
    <row r="12" spans="2:12" x14ac:dyDescent="0.35">
      <c r="D12" s="198"/>
      <c r="E12" s="199"/>
      <c r="F12" s="199"/>
      <c r="G12" s="199"/>
      <c r="H12" s="200"/>
      <c r="I12" s="123" t="s">
        <v>7</v>
      </c>
      <c r="K12" s="22"/>
      <c r="L12" s="22"/>
    </row>
    <row r="13" spans="2:12" x14ac:dyDescent="0.35">
      <c r="B13" s="7" t="s">
        <v>180</v>
      </c>
      <c r="C13" s="7" t="s">
        <v>181</v>
      </c>
      <c r="D13" s="198"/>
      <c r="E13" s="199"/>
      <c r="F13" s="199"/>
      <c r="G13" s="199"/>
      <c r="H13" s="200"/>
      <c r="I13" s="124" t="s">
        <v>8</v>
      </c>
    </row>
    <row r="14" spans="2:12" ht="28" customHeight="1" thickBot="1" x14ac:dyDescent="0.4">
      <c r="D14" s="201"/>
      <c r="E14" s="202"/>
      <c r="F14" s="202"/>
      <c r="G14" s="202"/>
      <c r="H14" s="203"/>
      <c r="I14" s="23"/>
    </row>
    <row r="15" spans="2:12" ht="15" thickBot="1" x14ac:dyDescent="0.4"/>
    <row r="16" spans="2:12" ht="29.5" customHeight="1" x14ac:dyDescent="0.35">
      <c r="C16" s="188" t="s">
        <v>159</v>
      </c>
      <c r="D16" s="189"/>
      <c r="E16" s="189"/>
      <c r="F16" s="189"/>
      <c r="G16" s="189"/>
      <c r="H16" s="189"/>
      <c r="I16" s="189"/>
      <c r="J16" s="190"/>
    </row>
    <row r="17" spans="2:34" ht="67" customHeight="1" thickBot="1" x14ac:dyDescent="0.4">
      <c r="C17" s="191"/>
      <c r="D17" s="192"/>
      <c r="E17" s="193"/>
      <c r="F17" s="193"/>
      <c r="G17" s="193"/>
      <c r="H17" s="193"/>
      <c r="I17" s="193"/>
      <c r="J17" s="194"/>
      <c r="X17" s="76"/>
      <c r="Y17" s="76"/>
      <c r="Z17" s="76"/>
      <c r="AA17" s="76"/>
      <c r="AB17" s="76"/>
      <c r="AC17" s="76"/>
      <c r="AD17" s="76"/>
      <c r="AE17" s="76"/>
    </row>
    <row r="18" spans="2:34" s="24" customFormat="1" ht="99" customHeight="1" thickBot="1" x14ac:dyDescent="0.4">
      <c r="C18" s="25" t="s">
        <v>162</v>
      </c>
      <c r="D18" s="75" t="s">
        <v>157</v>
      </c>
      <c r="E18" s="137" t="s">
        <v>9</v>
      </c>
      <c r="F18" s="138" t="s">
        <v>10</v>
      </c>
      <c r="G18" s="27" t="s">
        <v>166</v>
      </c>
      <c r="H18" s="138" t="s">
        <v>167</v>
      </c>
      <c r="I18" s="138" t="s">
        <v>95</v>
      </c>
      <c r="J18" s="138" t="s">
        <v>11</v>
      </c>
      <c r="K18" s="138" t="s">
        <v>168</v>
      </c>
      <c r="L18" s="138" t="s">
        <v>160</v>
      </c>
      <c r="M18" s="138" t="s">
        <v>12</v>
      </c>
      <c r="N18" s="139" t="s">
        <v>99</v>
      </c>
      <c r="O18" s="139" t="s">
        <v>122</v>
      </c>
      <c r="P18" s="139" t="s">
        <v>178</v>
      </c>
      <c r="Q18" s="139" t="s">
        <v>123</v>
      </c>
      <c r="R18" s="139" t="s">
        <v>124</v>
      </c>
      <c r="S18" s="139" t="s">
        <v>101</v>
      </c>
      <c r="T18" s="139" t="s">
        <v>100</v>
      </c>
      <c r="U18" s="140" t="s">
        <v>96</v>
      </c>
      <c r="V18" s="140" t="s">
        <v>110</v>
      </c>
      <c r="W18" s="138" t="s">
        <v>111</v>
      </c>
      <c r="X18" s="142" t="s">
        <v>144</v>
      </c>
      <c r="Y18" s="142"/>
      <c r="Z18" s="138" t="s">
        <v>138</v>
      </c>
      <c r="AA18" s="140" t="s">
        <v>139</v>
      </c>
      <c r="AB18" s="140" t="s">
        <v>140</v>
      </c>
      <c r="AC18" s="141" t="s">
        <v>141</v>
      </c>
      <c r="AD18" s="141"/>
      <c r="AE18" s="141" t="s">
        <v>142</v>
      </c>
      <c r="AF18" s="147" t="s">
        <v>93</v>
      </c>
      <c r="AG18" s="147" t="s">
        <v>94</v>
      </c>
    </row>
    <row r="19" spans="2:34" x14ac:dyDescent="0.35">
      <c r="B19" s="28" t="s">
        <v>13</v>
      </c>
      <c r="C19" s="29" t="s">
        <v>14</v>
      </c>
      <c r="D19" s="29" t="s">
        <v>37</v>
      </c>
      <c r="E19" s="29" t="s">
        <v>43</v>
      </c>
      <c r="F19" s="29">
        <v>2000</v>
      </c>
      <c r="G19" s="29" t="s">
        <v>56</v>
      </c>
      <c r="H19" s="29">
        <f>IF(G19="","",VLOOKUP('Savings &amp; Incentive Calculator'!G19,'Savings and Incentive Data'!$B$25:$C$37,2,))</f>
        <v>3.7</v>
      </c>
      <c r="I19" s="29">
        <v>10</v>
      </c>
      <c r="J19" s="29">
        <v>8</v>
      </c>
      <c r="K19" s="56">
        <f>IFERROR(IF(G19='Savings and Incentive Data'!$B$36,"-",IF(AND(D19="Wall Insulation",((H19*I19)+J19)&gt;19.6),19.6,IF(AND(D19="Attic Insulation",((H19*I19)+J19)&gt;47.6),47.6,(H19*I19)+J19))),"-")</f>
        <v>45</v>
      </c>
      <c r="L19" s="29">
        <f t="shared" ref="L19:L33" si="0">IF(COUNTIF($D$38:$D$41,"YES"),$F19*1.25,$F19)</f>
        <v>2000</v>
      </c>
      <c r="M19" s="115" t="str">
        <f>IFERROR(IF(AND(D19="Attic Air Sealing",G19='Savings and Incentive Data'!$B$36,F19&gt;0),IF(L19&lt;500,4,((4+ROUNDUP(((L19-500)/300),0)*2))),IF(AND(D19="Attic Stair Cover",G19='Savings and Incentive Data'!$B$36),3,"-")),"-")</f>
        <v>-</v>
      </c>
      <c r="N19" s="97">
        <f>IFERROR(VLOOKUP(_xlfn.CONCAT(D19,E19),'Savings and Incentive Data'!$B$2:$G$22,4,FALSE)*AG19,"")</f>
        <v>8.1</v>
      </c>
      <c r="O19" s="158">
        <f>IFERROR($N19*9.718173,"")</f>
        <v>78.717201299999999</v>
      </c>
      <c r="P19" s="160">
        <f>$O$19*'Savings and Incentive Data'!$E$32</f>
        <v>1.1965014597599999</v>
      </c>
      <c r="Q19" s="145" t="str">
        <f>IF($N19=0,"0",IF(E19="Oil",$N19*10/1.3869,"0"))</f>
        <v>0</v>
      </c>
      <c r="R19" s="145" t="str">
        <f>IF($N19=0,"0",IF(E19="Propane",$N19*10/0.9133,"0"))</f>
        <v>0</v>
      </c>
      <c r="S19" s="144">
        <f>IFERROR(IF(D19="Attic Stair Cover",VLOOKUP(_xlfn.CONCAT("Attic Air Sealing",E19),'Savings and Incentive Data'!$B$2:$G$22,5,FALSE)*AG19,VLOOKUP(_xlfn.CONCAT(D19,E19),'Savings and Incentive Data'!$B$2:$G$22,5,FALSE)*AG19),"-")</f>
        <v>0.1694</v>
      </c>
      <c r="T19" s="107">
        <f t="shared" ref="T19" si="1">IFERROR($S19*1000,"")</f>
        <v>169.4</v>
      </c>
      <c r="U19" s="153">
        <f>IFERROR(VLOOKUP(_xlfn.CONCAT(D19,E19),'Savings and Incentive Data'!$B$2:$G$22,6,FALSE)*AG19,"")</f>
        <v>0.6</v>
      </c>
      <c r="V19" s="155">
        <f>IF(D19="Attic Air Sealing",U19*'Savings and Incentive Data'!$F$27,IF($D$35="Yes",U19*'Savings and Incentive Data'!$F$25,0))</f>
        <v>0.35399999999999998</v>
      </c>
      <c r="W19" s="155">
        <f>IFERROR(IF($D19="Attic Air Sealing",$U19*'Savings and Incentive Data'!$F$28,IF($E19="Electric",U19*'Savings and Incentive Data'!$F$26,IF($D$35="Yes",$U19*'Savings and Incentive Data'!$F$26,0))),"0")</f>
        <v>0.34199999999999997</v>
      </c>
      <c r="X19" s="143">
        <f>IFERROR(IF($D19="Attic Stair Cover",$AF19*VLOOKUP("Attic Air Sealing",'Savings and Incentive Data'!$I$4:$K$9,MATCH($K$3,'Savings and Incentive Data'!$I$4:$AH$4,FALSE),FALSE),$AF19*VLOOKUP($D19,'Savings and Incentive Data'!$I$4:$K$9,MATCH($K$3,'Savings and Incentive Data'!$I$4:$AH$4,FALSE),FALSE)),"")</f>
        <v>2590.0000000000005</v>
      </c>
      <c r="Y19" s="149"/>
      <c r="Z19" s="119">
        <f>IFERROR(($O19/9.718173)*$X19/(($N19+($S19*3412/1000))),"-")</f>
        <v>2417.49451555203</v>
      </c>
      <c r="AA19" s="119">
        <f>IFERROR(($Q19*1.3869/10)*$X19/(($N19+($S19*3412/1000))),"-")</f>
        <v>0</v>
      </c>
      <c r="AB19" s="119">
        <f>IFERROR(($R19*0.9133/10)*$X19/(($N19+($S19*3412/1000))),"-")</f>
        <v>0</v>
      </c>
      <c r="AC19" s="119">
        <f>IFERROR(($S19*3412/1000)*$X19/(($N19+($S19*3412/1000))),"-")</f>
        <v>172.50548444797053</v>
      </c>
      <c r="AD19" s="119"/>
      <c r="AE19" s="119">
        <f t="shared" ref="AE19:AE33" si="2">SUM($Z19:$AC19)</f>
        <v>2590.0000000000005</v>
      </c>
      <c r="AF19" s="148">
        <f>IFERROR(IF(ISNUMBER(SEARCH("Insulation",D19)),((K19-J19)*F19),IF(D19="Weatherstripping",'Savings and Incentive Data'!M4,M19)),"")</f>
        <v>74000</v>
      </c>
      <c r="AG19" s="147">
        <f>IFERROR(IF(ISNUMBER(SEARCH("Insulation",D19)),F19,IF(D19="Weatherstripping",'Savings and Incentive Data'!M4,M19)),"")</f>
        <v>2000</v>
      </c>
      <c r="AH19" s="113"/>
    </row>
    <row r="20" spans="2:34" x14ac:dyDescent="0.35">
      <c r="B20" s="30" t="s">
        <v>18</v>
      </c>
      <c r="C20" s="19"/>
      <c r="D20" s="31"/>
      <c r="E20" s="32"/>
      <c r="F20" s="118"/>
      <c r="G20" s="84"/>
      <c r="H20" s="146" t="str">
        <f>IF(G20="","",VLOOKUP('Savings &amp; Incentive Calculator'!G20,'Savings and Incentive Data'!$B$25:$C$37,2,))</f>
        <v/>
      </c>
      <c r="I20" s="19">
        <v>0</v>
      </c>
      <c r="J20" s="19">
        <v>10</v>
      </c>
      <c r="K20" s="146" t="str">
        <f>IFERROR(IF(G20='Savings and Incentive Data'!$B$36,"-",IF(AND(D20="Wall Insulation",((H20*I20)+J20)&gt;19.6),19.6,IF(AND(D20="Attic Insulation",((H20*I20)+J20)&gt;47.6),47.6,(H20*I20)+J20))),"-")</f>
        <v>-</v>
      </c>
      <c r="L20" s="91">
        <f t="shared" si="0"/>
        <v>0</v>
      </c>
      <c r="M20" s="40" t="str">
        <f>IFERROR(IF(AND(D20="Attic Air Sealing",G20='Savings and Incentive Data'!$B$36,F20&gt;0),IF(L20&lt;500,4,((4+ROUNDUP(((L20-500)/300),0)*2))),IF(AND(D20="Attic Stair Cover",G20='Savings and Incentive Data'!$B$36),3,"-")),"-")</f>
        <v>-</v>
      </c>
      <c r="N20" s="70" t="str">
        <f>IFERROR(IF(D20="Attic Stair Cover",VLOOKUP(_xlfn.CONCAT("Attic Air Sealing",E20),'Savings and Incentive Data'!$B$2:$G$22,4,FALSE)*AG20,(VLOOKUP(_xlfn.CONCAT(D20,E20),'Savings and Incentive Data'!$B$2:$G$22,4,FALSE)*AG20)),"")</f>
        <v/>
      </c>
      <c r="O20" s="159" t="str">
        <f>IF($N20=0,"0",IF(E20="Gas",$N20*9.718173,"0"))</f>
        <v>0</v>
      </c>
      <c r="P20" s="154">
        <f>O20*'Savings and Incentive Data'!$E$32</f>
        <v>0</v>
      </c>
      <c r="Q20" s="83" t="str">
        <f>IF($N20=0,"0",IF(E20="Oil",$N20*10/1.3869,"0"))</f>
        <v>0</v>
      </c>
      <c r="R20" s="83" t="str">
        <f>IF($N20=0,"0",IF(E20="Propane",$N20*10/0.9133,"0"))</f>
        <v>0</v>
      </c>
      <c r="S20" s="55" t="str">
        <f>IFERROR(IF(D20="Attic Stair Cover",VLOOKUP(_xlfn.CONCAT("Attic Air Sealing",E20),'Savings and Incentive Data'!$B$2:$G$22,5,FALSE)*AG20,VLOOKUP(_xlfn.CONCAT(D20,E20),'Savings and Incentive Data'!$B$2:$G$22,5,FALSE)*AG20),"0")</f>
        <v>0</v>
      </c>
      <c r="T20" s="108">
        <f>IFERROR($S20*1000,"0")</f>
        <v>0</v>
      </c>
      <c r="U20" s="154" t="str">
        <f>IFERROR(VLOOKUP(_xlfn.CONCAT(D20,E20),'Savings and Incentive Data'!$B$2:$G$22,6,FALSE)*AG20,"0")</f>
        <v>0</v>
      </c>
      <c r="V20" s="154">
        <f>IFERROR(IF(D20="Attic Air Sealing",0,IF($D$35="Yes",U20*'Savings and Incentive Data'!$F$25,0)),"0")</f>
        <v>0</v>
      </c>
      <c r="W20" s="156">
        <f>IFERROR(IF($D20="Attic Air Sealing",$U20*'Savings and Incentive Data'!$F$28,IF($E20="Electric",U20*'Savings and Incentive Data'!$F$26,IF($D$35="Yes",$U20*'Savings and Incentive Data'!$F$26,0))),"0")</f>
        <v>0</v>
      </c>
      <c r="X20" s="66" t="str">
        <f>IFERROR(IF($D20="Attic Stair Cover",$AF20*VLOOKUP("Attic Air Sealing",'Savings and Incentive Data'!$I$4:$K$9,MATCH($K$3,'Savings and Incentive Data'!$I$4:$AH$4,FALSE),FALSE),$AF20*VLOOKUP($D20,'Savings and Incentive Data'!$I$4:$K$9,MATCH($K$3,'Savings and Incentive Data'!$I$4:$AH$4,FALSE),FALSE)),"")</f>
        <v/>
      </c>
      <c r="Y20" s="150"/>
      <c r="Z20" s="120" t="str">
        <f>IFERROR(($O20/9.718173)*$X20/(($N20+($S20*3412/1000))),"-")</f>
        <v>-</v>
      </c>
      <c r="AA20" s="120" t="str">
        <f t="shared" ref="AA20:AA21" si="3">IFERROR(($Q20*1.3869/10)*$X20/(($N20+($S20*3412/1000))),"-")</f>
        <v>-</v>
      </c>
      <c r="AB20" s="120" t="str">
        <f>IFERROR(($R20*0.9133/10)*$X20/(($N20+($S20*3412/1000))),"-")</f>
        <v>-</v>
      </c>
      <c r="AC20" s="120" t="str">
        <f>IFERROR(($S20*3412/1000)*$X20/(($N20+($S20*3412/1000))),"-")</f>
        <v>-</v>
      </c>
      <c r="AD20" s="120"/>
      <c r="AE20" s="120">
        <f t="shared" si="2"/>
        <v>0</v>
      </c>
      <c r="AF20" s="148" t="str">
        <f>IFERROR(IF(ISNUMBER(SEARCH("Insulation",D20)),((K20-J20)*F20),IF(D20="Weatherstripping",'Savings and Incentive Data'!M5,M20)),"")</f>
        <v>-</v>
      </c>
      <c r="AG20" s="147" t="str">
        <f>IFERROR(IF(ISNUMBER(SEARCH("Insulation",D20)),F20,IF(D20="Weatherstripping",'Savings and Incentive Data'!M5,M20)),"")</f>
        <v>-</v>
      </c>
      <c r="AH20" s="113"/>
    </row>
    <row r="21" spans="2:34" x14ac:dyDescent="0.35">
      <c r="B21" s="30" t="s">
        <v>19</v>
      </c>
      <c r="C21" s="19"/>
      <c r="D21" s="31"/>
      <c r="E21" s="32"/>
      <c r="F21" s="118"/>
      <c r="G21" s="84"/>
      <c r="H21" s="146" t="str">
        <f>IF(G21="","",VLOOKUP('Savings &amp; Incentive Calculator'!G21,'Savings and Incentive Data'!$B$25:$C$37,2,))</f>
        <v/>
      </c>
      <c r="I21" s="19">
        <v>0</v>
      </c>
      <c r="J21" s="19">
        <v>10</v>
      </c>
      <c r="K21" s="146" t="str">
        <f>IFERROR(IF(G21='Savings and Incentive Data'!$B$36,"-",IF(AND(D21="Wall Insulation",((H21*I21)+J21)&gt;19.6),19.6,IF(AND(D21="Attic Insulation",((H21*I21)+J21)&gt;47.6),47.6,(H21*I21)+J21))),"-")</f>
        <v>-</v>
      </c>
      <c r="L21" s="91">
        <f t="shared" si="0"/>
        <v>0</v>
      </c>
      <c r="M21" s="40" t="str">
        <f>IFERROR(IF(AND(D21="Attic Air Sealing",G21='Savings and Incentive Data'!$B$36,F21&gt;0),IF(L21&lt;500,4,((4+ROUNDUP(((L21-500)/300),0)*2))),IF(AND(D21="Attic Stair Cover",G21='Savings and Incentive Data'!$B$36),3,"-")),"-")</f>
        <v>-</v>
      </c>
      <c r="N21" s="70" t="str">
        <f>IFERROR(IF(D21="Attic Stair Cover",VLOOKUP(_xlfn.CONCAT("Attic Air Sealing",E21),'Savings and Incentive Data'!$B$2:$G$22,4,FALSE)*AG21,(VLOOKUP(_xlfn.CONCAT(D21,E21),'Savings and Incentive Data'!$B$2:$G$22,4,FALSE)*AG21)),"")</f>
        <v/>
      </c>
      <c r="O21" s="159" t="str">
        <f>IF($N21=0,"0",IF(E21="Gas",$N21*9.718173,"0"))</f>
        <v>0</v>
      </c>
      <c r="P21" s="154">
        <f>O21*'Savings and Incentive Data'!$E$32</f>
        <v>0</v>
      </c>
      <c r="Q21" s="83" t="str">
        <f>IF($N21=0,"0",IF(E21="Oil",$N21*10/1.3869,"0"))</f>
        <v>0</v>
      </c>
      <c r="R21" s="83" t="str">
        <f t="shared" ref="R21:R33" si="4">IF($N21=0,"0",IF(E21="Propane",$N21*10/0.9133,"0"))</f>
        <v>0</v>
      </c>
      <c r="S21" s="55" t="str">
        <f>IFERROR(IF(D21="Attic Stair Cover",VLOOKUP(_xlfn.CONCAT("Attic Air Sealing",E21),'Savings and Incentive Data'!$B$2:$G$22,5,FALSE)*AG21,VLOOKUP(_xlfn.CONCAT(D21,E21),'Savings and Incentive Data'!$B$2:$G$22,5,FALSE)*AG21),"0")</f>
        <v>0</v>
      </c>
      <c r="T21" s="108">
        <f>IFERROR($S21*1000,"0")</f>
        <v>0</v>
      </c>
      <c r="U21" s="154" t="str">
        <f>IFERROR(VLOOKUP(_xlfn.CONCAT(D21,E21),'Savings and Incentive Data'!$B$2:$G$22,6,FALSE)*AG21,"0")</f>
        <v>0</v>
      </c>
      <c r="V21" s="154">
        <f>IFERROR(IF(D21="Attic Air Sealing",0,IF($D$35="Yes",U21*'Savings and Incentive Data'!$F$25,0)),"0")</f>
        <v>0</v>
      </c>
      <c r="W21" s="156">
        <f>IFERROR(IF(D21="Attic Air Sealing",U21*'Savings and Incentive Data'!$F$28,U21*'Savings and Incentive Data'!$F$26),"0")</f>
        <v>0</v>
      </c>
      <c r="X21" s="66" t="str">
        <f>IFERROR(IF($D21="Attic Stair Cover",$AF21*VLOOKUP("Attic Air Sealing",'Savings and Incentive Data'!$I$4:$K$9,MATCH($K$3,'Savings and Incentive Data'!$I$4:$AH$4,FALSE),FALSE),$AF21*VLOOKUP($D21,'Savings and Incentive Data'!$I$4:$K$9,MATCH($K$3,'Savings and Incentive Data'!$I$4:$AH$4,FALSE),FALSE)),"")</f>
        <v/>
      </c>
      <c r="Y21" s="150"/>
      <c r="Z21" s="120" t="str">
        <f t="shared" ref="Z21:Z33" si="5">IFERROR(($O21/9.718173)*$X21/(($N21+($S21*3412/1000))),"-")</f>
        <v>-</v>
      </c>
      <c r="AA21" s="120" t="str">
        <f t="shared" si="3"/>
        <v>-</v>
      </c>
      <c r="AB21" s="120" t="str">
        <f t="shared" ref="AB21:AB33" si="6">IFERROR(($R21*0.9133/10)*$X21/(($N21+($S21*3412/1000))),"-")</f>
        <v>-</v>
      </c>
      <c r="AC21" s="120" t="str">
        <f>IFERROR(($S21*3412/1000)*$X21/(($N21+($S21*3412/1000))),"-")</f>
        <v>-</v>
      </c>
      <c r="AD21" s="120"/>
      <c r="AE21" s="120">
        <f t="shared" si="2"/>
        <v>0</v>
      </c>
      <c r="AF21" s="148" t="str">
        <f>IFERROR(IF(ISNUMBER(SEARCH("Insulation",D21)),((K21-J21)*F21),IF(D21="Weatherstripping",'Savings and Incentive Data'!M6,M21)),"")</f>
        <v>-</v>
      </c>
      <c r="AG21" s="147" t="str">
        <f>IFERROR(IF(ISNUMBER(SEARCH("Insulation",D21)),F21,IF(D21="Weatherstripping",'Savings and Incentive Data'!M6,M21)),"")</f>
        <v>-</v>
      </c>
      <c r="AH21" s="113"/>
    </row>
    <row r="22" spans="2:34" x14ac:dyDescent="0.35">
      <c r="B22" s="30" t="s">
        <v>20</v>
      </c>
      <c r="C22" s="19"/>
      <c r="D22" s="31"/>
      <c r="E22" s="32"/>
      <c r="F22" s="118"/>
      <c r="G22" s="84"/>
      <c r="H22" s="146" t="str">
        <f>IF(G22="","",VLOOKUP('Savings &amp; Incentive Calculator'!G22,'Savings and Incentive Data'!$B$25:$C$37,2,))</f>
        <v/>
      </c>
      <c r="I22" s="19">
        <v>0</v>
      </c>
      <c r="J22" s="19">
        <v>10</v>
      </c>
      <c r="K22" s="146" t="str">
        <f>IFERROR(IF(G22='Savings and Incentive Data'!$B$36,"-",IF(AND(D22="Wall Insulation",((H22*I22)+J22)&gt;19.6),19.6,IF(AND(D22="Attic Insulation",((H22*I22)+J22)&gt;47.6),47.6,(H22*I22)+J22))),"-")</f>
        <v>-</v>
      </c>
      <c r="L22" s="91">
        <f t="shared" si="0"/>
        <v>0</v>
      </c>
      <c r="M22" s="40" t="str">
        <f>IFERROR(IF(AND(D22="Attic Air Sealing",G22='Savings and Incentive Data'!$B$36,F22&gt;0),IF(L22&lt;500,4,((4+ROUNDUP(((L22-500)/300),0)*2))),IF(AND(D22="Attic Stair Cover",G22='Savings and Incentive Data'!$B$36),3,"-")),"-")</f>
        <v>-</v>
      </c>
      <c r="N22" s="70" t="str">
        <f>IFERROR(IF(D22="Attic Stair Cover",VLOOKUP(_xlfn.CONCAT("Attic Air Sealing",E22),'Savings and Incentive Data'!$B$2:$G$22,4,FALSE)*AG22,(VLOOKUP(_xlfn.CONCAT(D22,E22),'Savings and Incentive Data'!$B$2:$G$22,4,FALSE)*AG22)),"")</f>
        <v/>
      </c>
      <c r="O22" s="159" t="str">
        <f t="shared" ref="O22:O33" si="7">IF($N22=0,"0",IF(E22="Gas",$N22*9.718173,"0"))</f>
        <v>0</v>
      </c>
      <c r="P22" s="154">
        <f>O22*'Savings and Incentive Data'!$E$32</f>
        <v>0</v>
      </c>
      <c r="Q22" s="83" t="str">
        <f>IF($N22=0,"0",IF(E22="Oil",$N22*10/1.3869,"0"))</f>
        <v>0</v>
      </c>
      <c r="R22" s="83" t="str">
        <f t="shared" si="4"/>
        <v>0</v>
      </c>
      <c r="S22" s="55" t="str">
        <f>IFERROR(IF(D22="Attic Stair Cover",VLOOKUP(_xlfn.CONCAT("Attic Air Sealing",E22),'Savings and Incentive Data'!$B$2:$G$22,5,FALSE)*AG22,VLOOKUP(_xlfn.CONCAT(D22,E22),'Savings and Incentive Data'!$B$2:$G$22,5,FALSE)*AG22),"0")</f>
        <v>0</v>
      </c>
      <c r="T22" s="108">
        <f>IFERROR($S22*1000,"0")</f>
        <v>0</v>
      </c>
      <c r="U22" s="154" t="str">
        <f>IFERROR(VLOOKUP(_xlfn.CONCAT(D22,E22),'Savings and Incentive Data'!$B$2:$G$22,6,FALSE)*AG22,"0")</f>
        <v>0</v>
      </c>
      <c r="V22" s="154">
        <f>IFERROR(IF(D22="Attic Air Sealing",0,IF($D$35="Yes",U22*'Savings and Incentive Data'!$F$25,0)),"0")</f>
        <v>0</v>
      </c>
      <c r="W22" s="156">
        <f>IFERROR(IF(D22="Attic Air Sealing",U22*'Savings and Incentive Data'!$F$28,U22*'Savings and Incentive Data'!$F$26),"0")</f>
        <v>0</v>
      </c>
      <c r="X22" s="66" t="str">
        <f>IFERROR(IF($D22="Attic Stair Cover",$AF22*VLOOKUP("Attic Air Sealing",'Savings and Incentive Data'!$I$4:$K$9,MATCH($K$3,'Savings and Incentive Data'!$I$4:$AH$4,FALSE),FALSE),$AF22*VLOOKUP($D22,'Savings and Incentive Data'!$I$4:$K$9,MATCH($K$3,'Savings and Incentive Data'!$I$4:$AH$4,FALSE),FALSE)),"")</f>
        <v/>
      </c>
      <c r="Y22" s="150"/>
      <c r="Z22" s="120" t="str">
        <f t="shared" si="5"/>
        <v>-</v>
      </c>
      <c r="AA22" s="120" t="str">
        <f>IFERROR(($Q22*1.3869/10)*$X22/(($N22+($S22*3412/1000))),"-")</f>
        <v>-</v>
      </c>
      <c r="AB22" s="120" t="str">
        <f t="shared" si="6"/>
        <v>-</v>
      </c>
      <c r="AC22" s="120" t="str">
        <f t="shared" ref="AC22:AC33" si="8">IFERROR(($S22*3412/1000)*$X22/(($N22+($S22*3412/1000))),"-")</f>
        <v>-</v>
      </c>
      <c r="AD22" s="120"/>
      <c r="AE22" s="120">
        <f t="shared" si="2"/>
        <v>0</v>
      </c>
      <c r="AF22" s="148" t="str">
        <f>IFERROR(IF(ISNUMBER(SEARCH("Insulation",D22)),((K22-J22)*F22),IF(D22="Weatherstripping",'Savings and Incentive Data'!M7,M22)),"")</f>
        <v>-</v>
      </c>
      <c r="AG22" s="147" t="str">
        <f>IFERROR(IF(ISNUMBER(SEARCH("Insulation",D22)),F22,IF(D22="Weatherstripping",'Savings and Incentive Data'!M7,M22)),"")</f>
        <v>-</v>
      </c>
      <c r="AH22" s="113"/>
    </row>
    <row r="23" spans="2:34" x14ac:dyDescent="0.35">
      <c r="B23" s="30" t="s">
        <v>21</v>
      </c>
      <c r="C23" s="19"/>
      <c r="D23" s="31"/>
      <c r="E23" s="32"/>
      <c r="F23" s="118"/>
      <c r="G23" s="84"/>
      <c r="H23" s="146" t="str">
        <f>IF(G23="","",VLOOKUP('Savings &amp; Incentive Calculator'!G23,'Savings and Incentive Data'!$B$25:$C$37,2,))</f>
        <v/>
      </c>
      <c r="I23" s="19">
        <v>0</v>
      </c>
      <c r="J23" s="19">
        <v>10</v>
      </c>
      <c r="K23" s="146" t="str">
        <f>IFERROR(IF(G23='Savings and Incentive Data'!$B$36,"-",IF(AND(D23="Wall Insulation",((H23*I23)+J23)&gt;19.6),19.6,IF(AND(D23="Attic Insulation",((H23*I23)+J23)&gt;47.6),47.6,(H23*I23)+J23))),"-")</f>
        <v>-</v>
      </c>
      <c r="L23" s="91">
        <f t="shared" si="0"/>
        <v>0</v>
      </c>
      <c r="M23" s="40" t="str">
        <f>IFERROR(IF(AND(D23="Attic Air Sealing",G23='Savings and Incentive Data'!$B$36,F23&gt;0),IF(L23&lt;500,4,((4+ROUNDUP(((L23-500)/300),0)*2))),IF(AND(D23="Attic Stair Cover",G23='Savings and Incentive Data'!$B$36),3,"-")),"-")</f>
        <v>-</v>
      </c>
      <c r="N23" s="70" t="str">
        <f>IFERROR(IF(D23="Attic Stair Cover",VLOOKUP(_xlfn.CONCAT("Attic Air Sealing",E23),'Savings and Incentive Data'!$B$2:$G$22,4,FALSE)*AG23,(VLOOKUP(_xlfn.CONCAT(D23,E23),'Savings and Incentive Data'!$B$2:$G$22,4,FALSE)*AG23)),"")</f>
        <v/>
      </c>
      <c r="O23" s="159" t="str">
        <f t="shared" si="7"/>
        <v>0</v>
      </c>
      <c r="P23" s="154">
        <f>O23*'Savings and Incentive Data'!$E$32</f>
        <v>0</v>
      </c>
      <c r="Q23" s="83" t="str">
        <f t="shared" ref="Q23:Q33" si="9">IF($N23=0,"0",IF(E23="Oil",$N23*10/1.3869,"0"))</f>
        <v>0</v>
      </c>
      <c r="R23" s="83" t="str">
        <f t="shared" si="4"/>
        <v>0</v>
      </c>
      <c r="S23" s="55" t="str">
        <f>IFERROR(IF(D23="Attic Stair Cover",VLOOKUP(_xlfn.CONCAT("Attic Air Sealing",E23),'Savings and Incentive Data'!$B$2:$G$22,5,FALSE)*AG23,VLOOKUP(_xlfn.CONCAT(D23,E23),'Savings and Incentive Data'!$B$2:$G$22,5,FALSE)*AG23),"0")</f>
        <v>0</v>
      </c>
      <c r="T23" s="108">
        <f t="shared" ref="T23:T33" si="10">IFERROR($S23*1000,"-")</f>
        <v>0</v>
      </c>
      <c r="U23" s="154" t="str">
        <f>IFERROR(VLOOKUP(_xlfn.CONCAT(D23,E23),'Savings and Incentive Data'!$B$2:$G$22,6,FALSE)*AG23,"0")</f>
        <v>0</v>
      </c>
      <c r="V23" s="154">
        <f>IFERROR(IF(D23="Attic Air Sealing",0,IF($D$35="Yes",U23*'Savings and Incentive Data'!$F$25,0)),"0")</f>
        <v>0</v>
      </c>
      <c r="W23" s="156">
        <f>IFERROR(IF(D23="Attic Air Sealing",U23*'Savings and Incentive Data'!$F$28,U23*'Savings and Incentive Data'!$F$26),"0")</f>
        <v>0</v>
      </c>
      <c r="X23" s="66" t="str">
        <f>IFERROR(IF($D23="Attic Stair Cover",$AF23*VLOOKUP("Attic Air Sealing",'Savings and Incentive Data'!$I$4:$K$9,MATCH($K$3,'Savings and Incentive Data'!$I$4:$AH$4,FALSE),FALSE),$AF23*VLOOKUP($D23,'Savings and Incentive Data'!$I$4:$K$9,MATCH($K$3,'Savings and Incentive Data'!$I$4:$AH$4,FALSE),FALSE)),"")</f>
        <v/>
      </c>
      <c r="Y23" s="150"/>
      <c r="Z23" s="120" t="str">
        <f t="shared" si="5"/>
        <v>-</v>
      </c>
      <c r="AA23" s="120" t="str">
        <f t="shared" ref="AA23:AA33" si="11">IFERROR(($Q23*1.3869/10)*$X23/(($N23+($S23*3412/1000))),"-")</f>
        <v>-</v>
      </c>
      <c r="AB23" s="120" t="str">
        <f t="shared" si="6"/>
        <v>-</v>
      </c>
      <c r="AC23" s="120" t="str">
        <f t="shared" si="8"/>
        <v>-</v>
      </c>
      <c r="AD23" s="120"/>
      <c r="AE23" s="120">
        <f t="shared" si="2"/>
        <v>0</v>
      </c>
      <c r="AF23" s="148" t="str">
        <f>IFERROR(IF(ISNUMBER(SEARCH("Insulation",D23)),((K23-J23)*F23),IF(D23="Weatherstripping",'Savings and Incentive Data'!M8,M23)),"")</f>
        <v>-</v>
      </c>
      <c r="AG23" s="147" t="str">
        <f>IFERROR(IF(ISNUMBER(SEARCH("Insulation",D23)),F23,IF(D23="Weatherstripping",'Savings and Incentive Data'!M8,M23)),"")</f>
        <v>-</v>
      </c>
      <c r="AH23" s="113"/>
    </row>
    <row r="24" spans="2:34" x14ac:dyDescent="0.35">
      <c r="B24" s="30" t="s">
        <v>22</v>
      </c>
      <c r="C24" s="19"/>
      <c r="D24" s="31"/>
      <c r="E24" s="32"/>
      <c r="F24" s="118"/>
      <c r="G24" s="84"/>
      <c r="H24" s="146" t="str">
        <f>IF(G24="","",VLOOKUP('Savings &amp; Incentive Calculator'!G24,'Savings and Incentive Data'!$B$25:$C$37,2,))</f>
        <v/>
      </c>
      <c r="I24" s="19">
        <v>0</v>
      </c>
      <c r="J24" s="19">
        <v>10</v>
      </c>
      <c r="K24" s="146" t="str">
        <f>IFERROR(IF(G24='Savings and Incentive Data'!$B$36,"-",IF(AND(D24="Wall Insulation",((H24*I24)+J24)&gt;19.6),19.6,IF(AND(D24="Attic Insulation",((H24*I24)+J24)&gt;47.6),47.6,(H24*I24)+J24))),"-")</f>
        <v>-</v>
      </c>
      <c r="L24" s="91">
        <f t="shared" si="0"/>
        <v>0</v>
      </c>
      <c r="M24" s="40" t="str">
        <f>IFERROR(IF(AND(D24="Attic Air Sealing",G24='Savings and Incentive Data'!$B$36,F24&gt;0),IF(L24&lt;500,4,((4+ROUNDUP(((L24-500)/300),0)*2))),IF(AND(D24="Attic Stair Cover",G24='Savings and Incentive Data'!$B$36),3,"-")),"-")</f>
        <v>-</v>
      </c>
      <c r="N24" s="70" t="str">
        <f>IFERROR(IF(D24="Attic Stair Cover",VLOOKUP(_xlfn.CONCAT("Attic Air Sealing",E24),'Savings and Incentive Data'!$B$2:$G$22,4,FALSE)*AG24,(VLOOKUP(_xlfn.CONCAT(D24,E24),'Savings and Incentive Data'!$B$2:$G$22,4,FALSE)*AG24)),"")</f>
        <v/>
      </c>
      <c r="O24" s="159" t="str">
        <f t="shared" si="7"/>
        <v>0</v>
      </c>
      <c r="P24" s="154">
        <f>O24*'Savings and Incentive Data'!$E$32</f>
        <v>0</v>
      </c>
      <c r="Q24" s="83" t="str">
        <f t="shared" si="9"/>
        <v>0</v>
      </c>
      <c r="R24" s="83" t="str">
        <f t="shared" si="4"/>
        <v>0</v>
      </c>
      <c r="S24" s="55" t="str">
        <f>IFERROR(IF(D24="Attic Stair Cover",VLOOKUP(_xlfn.CONCAT("Attic Air Sealing",E24),'Savings and Incentive Data'!$B$2:$G$22,5,FALSE)*AG24,VLOOKUP(_xlfn.CONCAT(D24,E24),'Savings and Incentive Data'!$B$2:$G$22,5,FALSE)*AG24),"0")</f>
        <v>0</v>
      </c>
      <c r="T24" s="108">
        <f t="shared" si="10"/>
        <v>0</v>
      </c>
      <c r="U24" s="154" t="str">
        <f>IFERROR(VLOOKUP(_xlfn.CONCAT(D24,E24),'Savings and Incentive Data'!$B$2:$G$22,6,FALSE)*AG24,"0")</f>
        <v>0</v>
      </c>
      <c r="V24" s="154">
        <f>IFERROR(IF(D24="Attic Air Sealing",0,IF($D$35="Yes",U24*'Savings and Incentive Data'!$F$25,0)),"0")</f>
        <v>0</v>
      </c>
      <c r="W24" s="156">
        <f>IFERROR(IF(D24="Attic Air Sealing",U24*'Savings and Incentive Data'!$F$28,U24*'Savings and Incentive Data'!$F$26),"0")</f>
        <v>0</v>
      </c>
      <c r="X24" s="66" t="str">
        <f>IFERROR(IF($D24="Attic Stair Cover",$AF24*VLOOKUP("Attic Air Sealing",'Savings and Incentive Data'!$I$4:$K$9,MATCH($K$3,'Savings and Incentive Data'!$I$4:$AH$4,FALSE),FALSE),$AF24*VLOOKUP($D24,'Savings and Incentive Data'!$I$4:$K$9,MATCH($K$3,'Savings and Incentive Data'!$I$4:$AH$4,FALSE),FALSE)),"")</f>
        <v/>
      </c>
      <c r="Y24" s="150"/>
      <c r="Z24" s="120" t="str">
        <f t="shared" si="5"/>
        <v>-</v>
      </c>
      <c r="AA24" s="120" t="str">
        <f t="shared" si="11"/>
        <v>-</v>
      </c>
      <c r="AB24" s="120" t="str">
        <f t="shared" si="6"/>
        <v>-</v>
      </c>
      <c r="AC24" s="120" t="str">
        <f t="shared" si="8"/>
        <v>-</v>
      </c>
      <c r="AD24" s="120"/>
      <c r="AE24" s="120">
        <f t="shared" si="2"/>
        <v>0</v>
      </c>
      <c r="AF24" s="148" t="str">
        <f>IFERROR(IF(ISNUMBER(SEARCH("Insulation",D24)),((K24-J24)*F24),IF(D24="Weatherstripping",'Savings and Incentive Data'!M9,M24)),"")</f>
        <v>-</v>
      </c>
      <c r="AG24" s="147" t="str">
        <f>IFERROR(IF(ISNUMBER(SEARCH("Insulation",D24)),F24,IF(D24="Weatherstripping",'Savings and Incentive Data'!M9,M24)),"")</f>
        <v>-</v>
      </c>
      <c r="AH24" s="113"/>
    </row>
    <row r="25" spans="2:34" x14ac:dyDescent="0.35">
      <c r="B25" s="30" t="s">
        <v>23</v>
      </c>
      <c r="C25" s="19"/>
      <c r="D25" s="31"/>
      <c r="E25" s="32"/>
      <c r="F25" s="118"/>
      <c r="G25" s="84"/>
      <c r="H25" s="146" t="str">
        <f>IF(G25="","",VLOOKUP('Savings &amp; Incentive Calculator'!G25,'Savings and Incentive Data'!$B$25:$C$37,2,))</f>
        <v/>
      </c>
      <c r="I25" s="19">
        <v>0</v>
      </c>
      <c r="J25" s="19">
        <v>10</v>
      </c>
      <c r="K25" s="146" t="str">
        <f>IFERROR(IF(G25='Savings and Incentive Data'!$B$36,"-",IF(AND(D25="Wall Insulation",((H25*I25)+J25)&gt;19.6),19.6,IF(AND(D25="Attic Insulation",((H25*I25)+J25)&gt;47.6),47.6,(H25*I25)+J25))),"-")</f>
        <v>-</v>
      </c>
      <c r="L25" s="91">
        <f t="shared" si="0"/>
        <v>0</v>
      </c>
      <c r="M25" s="40" t="str">
        <f>IFERROR(IF(AND(D25="Attic Air Sealing",G25='Savings and Incentive Data'!$B$36,F25&gt;0),IF(L25&lt;500,4,((4+ROUNDUP(((L25-500)/300),0)*2))),IF(AND(D25="Attic Stair Cover",G25='Savings and Incentive Data'!$B$36),3,"-")),"-")</f>
        <v>-</v>
      </c>
      <c r="N25" s="70" t="str">
        <f>IFERROR(IF(D25="Attic Stair Cover",VLOOKUP(_xlfn.CONCAT("Attic Air Sealing",E25),'Savings and Incentive Data'!$B$2:$G$22,4,FALSE)*AG25,(VLOOKUP(_xlfn.CONCAT(D25,E25),'Savings and Incentive Data'!$B$2:$G$22,4,FALSE)*AG25)),"")</f>
        <v/>
      </c>
      <c r="O25" s="159" t="str">
        <f t="shared" si="7"/>
        <v>0</v>
      </c>
      <c r="P25" s="154">
        <f>O25*'Savings and Incentive Data'!$E$32</f>
        <v>0</v>
      </c>
      <c r="Q25" s="83" t="str">
        <f t="shared" si="9"/>
        <v>0</v>
      </c>
      <c r="R25" s="83" t="str">
        <f t="shared" si="4"/>
        <v>0</v>
      </c>
      <c r="S25" s="55" t="str">
        <f>IFERROR(IF(D25="Attic Stair Cover",VLOOKUP(_xlfn.CONCAT("Attic Air Sealing",E25),'Savings and Incentive Data'!$B$2:$G$22,5,FALSE)*AG25,VLOOKUP(_xlfn.CONCAT(D25,E25),'Savings and Incentive Data'!$B$2:$G$22,5,FALSE)*AG25),"0")</f>
        <v>0</v>
      </c>
      <c r="T25" s="108">
        <f t="shared" si="10"/>
        <v>0</v>
      </c>
      <c r="U25" s="154" t="str">
        <f>IFERROR(VLOOKUP(_xlfn.CONCAT(D25,E25),'Savings and Incentive Data'!$B$2:$G$22,6,FALSE)*AG25,"0")</f>
        <v>0</v>
      </c>
      <c r="V25" s="154">
        <f>IFERROR(IF(D25="Attic Air Sealing",0,IF($D$35="Yes",U25*'Savings and Incentive Data'!$F$25,0)),"0")</f>
        <v>0</v>
      </c>
      <c r="W25" s="156">
        <f>IFERROR(IF(D25="Attic Air Sealing",U25*'Savings and Incentive Data'!$F$28,U25*'Savings and Incentive Data'!$F$26),"0")</f>
        <v>0</v>
      </c>
      <c r="X25" s="66" t="str">
        <f>IFERROR(IF($D25="Attic Stair Cover",$AF25*VLOOKUP("Attic Air Sealing",'Savings and Incentive Data'!$I$4:$K$9,MATCH($K$3,'Savings and Incentive Data'!$I$4:$AH$4,FALSE),FALSE),$AF25*VLOOKUP($D25,'Savings and Incentive Data'!$I$4:$K$9,MATCH($K$3,'Savings and Incentive Data'!$I$4:$AH$4,FALSE),FALSE)),"")</f>
        <v/>
      </c>
      <c r="Y25" s="150"/>
      <c r="Z25" s="120" t="str">
        <f t="shared" si="5"/>
        <v>-</v>
      </c>
      <c r="AA25" s="120" t="str">
        <f t="shared" si="11"/>
        <v>-</v>
      </c>
      <c r="AB25" s="120" t="str">
        <f t="shared" si="6"/>
        <v>-</v>
      </c>
      <c r="AC25" s="120" t="str">
        <f t="shared" si="8"/>
        <v>-</v>
      </c>
      <c r="AD25" s="120"/>
      <c r="AE25" s="120">
        <f t="shared" si="2"/>
        <v>0</v>
      </c>
      <c r="AF25" s="148" t="str">
        <f>IFERROR(IF(ISNUMBER(SEARCH("Insulation",D25)),((K25-J25)*F25),IF(D25="Weatherstripping",'Savings and Incentive Data'!M10,M25)),"")</f>
        <v>-</v>
      </c>
      <c r="AG25" s="147" t="str">
        <f>IFERROR(IF(ISNUMBER(SEARCH("Insulation",D25)),F25,IF(D25="Weatherstripping",'Savings and Incentive Data'!M10,M25)),"")</f>
        <v>-</v>
      </c>
      <c r="AH25" s="113"/>
    </row>
    <row r="26" spans="2:34" x14ac:dyDescent="0.35">
      <c r="B26" s="30" t="s">
        <v>24</v>
      </c>
      <c r="C26" s="19"/>
      <c r="D26" s="31"/>
      <c r="E26" s="32"/>
      <c r="F26" s="118"/>
      <c r="G26" s="84"/>
      <c r="H26" s="146" t="str">
        <f>IF(G26="","",VLOOKUP('Savings &amp; Incentive Calculator'!G26,'Savings and Incentive Data'!$B$25:$C$37,2,))</f>
        <v/>
      </c>
      <c r="I26" s="19">
        <v>0</v>
      </c>
      <c r="J26" s="19">
        <v>10</v>
      </c>
      <c r="K26" s="146" t="str">
        <f>IFERROR(IF(G26='Savings and Incentive Data'!$B$36,"-",IF(AND(D26="Wall Insulation",((H26*I26)+J26)&gt;19.6),19.6,IF(AND(D26="Attic Insulation",((H26*I26)+J26)&gt;47.6),47.6,(H26*I26)+J26))),"-")</f>
        <v>-</v>
      </c>
      <c r="L26" s="91">
        <f t="shared" si="0"/>
        <v>0</v>
      </c>
      <c r="M26" s="40" t="str">
        <f>IFERROR(IF(AND(D26="Attic Air Sealing",G26='Savings and Incentive Data'!$B$36,F26&gt;0),IF(L26&lt;500,4,((4+ROUNDUP(((L26-500)/300),0)*2))),IF(AND(D26="Attic Stair Cover",G26='Savings and Incentive Data'!$B$36),3,"-")),"-")</f>
        <v>-</v>
      </c>
      <c r="N26" s="70" t="str">
        <f>IFERROR(IF(D26="Attic Stair Cover",VLOOKUP(_xlfn.CONCAT("Attic Air Sealing",E26),'Savings and Incentive Data'!$B$2:$G$22,4,FALSE)*AG26,(VLOOKUP(_xlfn.CONCAT(D26,E26),'Savings and Incentive Data'!$B$2:$G$22,4,FALSE)*AG26)),"")</f>
        <v/>
      </c>
      <c r="O26" s="159" t="str">
        <f t="shared" si="7"/>
        <v>0</v>
      </c>
      <c r="P26" s="154">
        <f>O26*'Savings and Incentive Data'!$E$32</f>
        <v>0</v>
      </c>
      <c r="Q26" s="83" t="str">
        <f t="shared" si="9"/>
        <v>0</v>
      </c>
      <c r="R26" s="83" t="str">
        <f t="shared" si="4"/>
        <v>0</v>
      </c>
      <c r="S26" s="55" t="str">
        <f>IFERROR(IF(D26="Attic Stair Cover",VLOOKUP(_xlfn.CONCAT("Attic Air Sealing",E26),'Savings and Incentive Data'!$B$2:$G$22,5,FALSE)*AG26,VLOOKUP(_xlfn.CONCAT(D26,E26),'Savings and Incentive Data'!$B$2:$G$22,5,FALSE)*AG26),"0")</f>
        <v>0</v>
      </c>
      <c r="T26" s="108">
        <f t="shared" si="10"/>
        <v>0</v>
      </c>
      <c r="U26" s="154" t="str">
        <f>IFERROR(VLOOKUP(_xlfn.CONCAT(D26,E26),'Savings and Incentive Data'!$B$2:$G$22,6,FALSE)*AG26,"0")</f>
        <v>0</v>
      </c>
      <c r="V26" s="154">
        <f>IFERROR(IF(D26="Attic Air Sealing",0,IF($D$35="Yes",U26*'Savings and Incentive Data'!$F$25,0)),"0")</f>
        <v>0</v>
      </c>
      <c r="W26" s="156">
        <f>IFERROR(IF(D26="Attic Air Sealing",U26*'Savings and Incentive Data'!$F$28,U26*'Savings and Incentive Data'!$F$26),"0")</f>
        <v>0</v>
      </c>
      <c r="X26" s="66" t="str">
        <f>IFERROR(IF($D26="Attic Stair Cover",$AF26*VLOOKUP("Attic Air Sealing",'Savings and Incentive Data'!$I$4:$K$9,MATCH($K$3,'Savings and Incentive Data'!$I$4:$AH$4,FALSE),FALSE),$AF26*VLOOKUP($D26,'Savings and Incentive Data'!$I$4:$K$9,MATCH($K$3,'Savings and Incentive Data'!$I$4:$AH$4,FALSE),FALSE)),"")</f>
        <v/>
      </c>
      <c r="Y26" s="150"/>
      <c r="Z26" s="120" t="str">
        <f t="shared" si="5"/>
        <v>-</v>
      </c>
      <c r="AA26" s="120" t="str">
        <f t="shared" si="11"/>
        <v>-</v>
      </c>
      <c r="AB26" s="120" t="str">
        <f t="shared" si="6"/>
        <v>-</v>
      </c>
      <c r="AC26" s="120" t="str">
        <f t="shared" si="8"/>
        <v>-</v>
      </c>
      <c r="AD26" s="120"/>
      <c r="AE26" s="120">
        <f t="shared" si="2"/>
        <v>0</v>
      </c>
      <c r="AF26" s="148" t="str">
        <f>IFERROR(IF(ISNUMBER(SEARCH("Insulation",D26)),((K26-J26)*F26),IF(D26="Weatherstripping",'Savings and Incentive Data'!M11,M26)),"")</f>
        <v>-</v>
      </c>
      <c r="AG26" s="147" t="str">
        <f>IFERROR(IF(ISNUMBER(SEARCH("Insulation",D26)),F26,IF(D26="Weatherstripping",'Savings and Incentive Data'!M11,M26)),"")</f>
        <v>-</v>
      </c>
      <c r="AH26" s="113"/>
    </row>
    <row r="27" spans="2:34" x14ac:dyDescent="0.35">
      <c r="B27" s="30" t="s">
        <v>25</v>
      </c>
      <c r="C27" s="19"/>
      <c r="D27" s="31"/>
      <c r="E27" s="32"/>
      <c r="F27" s="118"/>
      <c r="G27" s="84"/>
      <c r="H27" s="146" t="str">
        <f>IF(G27="","",VLOOKUP('Savings &amp; Incentive Calculator'!G27,'Savings and Incentive Data'!$B$25:$C$37,2,))</f>
        <v/>
      </c>
      <c r="I27" s="19">
        <v>0</v>
      </c>
      <c r="J27" s="19">
        <v>10</v>
      </c>
      <c r="K27" s="146" t="str">
        <f>IFERROR(IF(G27='Savings and Incentive Data'!$B$36,"-",IF(AND(D27="Wall Insulation",((H27*I27)+J27)&gt;19.6),19.6,IF(AND(D27="Attic Insulation",((H27*I27)+J27)&gt;47.6),47.6,(H27*I27)+J27))),"-")</f>
        <v>-</v>
      </c>
      <c r="L27" s="91">
        <f t="shared" si="0"/>
        <v>0</v>
      </c>
      <c r="M27" s="40" t="str">
        <f>IFERROR(IF(AND(D27="Attic Air Sealing",G27='Savings and Incentive Data'!$B$36,F27&gt;0),IF(L27&lt;500,4,((4+ROUNDUP(((L27-500)/300),0)*2))),IF(AND(D27="Attic Stair Cover",G27='Savings and Incentive Data'!$B$36),3,"-")),"-")</f>
        <v>-</v>
      </c>
      <c r="N27" s="70" t="str">
        <f>IFERROR(IF(D27="Attic Stair Cover",VLOOKUP(_xlfn.CONCAT("Attic Air Sealing",E27),'Savings and Incentive Data'!$B$2:$G$22,4,FALSE)*AG27,(VLOOKUP(_xlfn.CONCAT(D27,E27),'Savings and Incentive Data'!$B$2:$G$22,4,FALSE)*AG27)),"")</f>
        <v/>
      </c>
      <c r="O27" s="159" t="str">
        <f t="shared" si="7"/>
        <v>0</v>
      </c>
      <c r="P27" s="154">
        <f>O27*'Savings and Incentive Data'!$E$32</f>
        <v>0</v>
      </c>
      <c r="Q27" s="83" t="str">
        <f t="shared" si="9"/>
        <v>0</v>
      </c>
      <c r="R27" s="83" t="str">
        <f t="shared" si="4"/>
        <v>0</v>
      </c>
      <c r="S27" s="55" t="str">
        <f>IFERROR(IF(D27="Attic Stair Cover",VLOOKUP(_xlfn.CONCAT("Attic Air Sealing",E27),'Savings and Incentive Data'!$B$2:$G$22,5,FALSE)*AG27,VLOOKUP(_xlfn.CONCAT(D27,E27),'Savings and Incentive Data'!$B$2:$G$22,5,FALSE)*AG27),"0")</f>
        <v>0</v>
      </c>
      <c r="T27" s="108">
        <f t="shared" si="10"/>
        <v>0</v>
      </c>
      <c r="U27" s="154" t="str">
        <f>IFERROR(VLOOKUP(_xlfn.CONCAT(D27,E27),'Savings and Incentive Data'!$B$2:$G$22,6,FALSE)*AG27,"0")</f>
        <v>0</v>
      </c>
      <c r="V27" s="154">
        <f>IFERROR(IF(D27="Attic Air Sealing",0,IF($D$35="Yes",U27*'Savings and Incentive Data'!$F$25,0)),"0")</f>
        <v>0</v>
      </c>
      <c r="W27" s="156">
        <f>IFERROR(IF(D27="Attic Air Sealing",U27*'Savings and Incentive Data'!$F$28,U27*'Savings and Incentive Data'!$F$26),"0")</f>
        <v>0</v>
      </c>
      <c r="X27" s="66" t="str">
        <f>IFERROR(IF($D27="Attic Stair Cover",$AF27*VLOOKUP("Attic Air Sealing",'Savings and Incentive Data'!$I$4:$K$9,MATCH($K$3,'Savings and Incentive Data'!$I$4:$AH$4,FALSE),FALSE),$AF27*VLOOKUP($D27,'Savings and Incentive Data'!$I$4:$K$9,MATCH($K$3,'Savings and Incentive Data'!$I$4:$AH$4,FALSE),FALSE)),"")</f>
        <v/>
      </c>
      <c r="Y27" s="150"/>
      <c r="Z27" s="120" t="str">
        <f t="shared" si="5"/>
        <v>-</v>
      </c>
      <c r="AA27" s="120" t="str">
        <f t="shared" si="11"/>
        <v>-</v>
      </c>
      <c r="AB27" s="120" t="str">
        <f t="shared" si="6"/>
        <v>-</v>
      </c>
      <c r="AC27" s="120" t="str">
        <f t="shared" si="8"/>
        <v>-</v>
      </c>
      <c r="AD27" s="120"/>
      <c r="AE27" s="120">
        <f t="shared" si="2"/>
        <v>0</v>
      </c>
      <c r="AF27" s="148" t="str">
        <f>IFERROR(IF(ISNUMBER(SEARCH("Insulation",D27)),((K27-J27)*F27),IF(D27="Weatherstripping",'Savings and Incentive Data'!M12,M27)),"")</f>
        <v>-</v>
      </c>
      <c r="AG27" s="147" t="str">
        <f>IFERROR(IF(ISNUMBER(SEARCH("Insulation",D27)),F27,IF(D27="Weatherstripping",'Savings and Incentive Data'!M12,M27)),"")</f>
        <v>-</v>
      </c>
      <c r="AH27" s="113"/>
    </row>
    <row r="28" spans="2:34" x14ac:dyDescent="0.35">
      <c r="B28" s="30" t="s">
        <v>26</v>
      </c>
      <c r="C28" s="19"/>
      <c r="D28" s="31"/>
      <c r="E28" s="32"/>
      <c r="F28" s="118"/>
      <c r="G28" s="84"/>
      <c r="H28" s="146" t="str">
        <f>IF(G28="","",VLOOKUP('Savings &amp; Incentive Calculator'!G28,'Savings and Incentive Data'!$B$25:$C$37,2,))</f>
        <v/>
      </c>
      <c r="I28" s="19">
        <v>0</v>
      </c>
      <c r="J28" s="19">
        <v>10</v>
      </c>
      <c r="K28" s="146" t="str">
        <f>IFERROR(IF(G28='Savings and Incentive Data'!$B$36,"-",IF(AND(D28="Wall Insulation",((H28*I28)+J28)&gt;19.6),19.6,IF(AND(D28="Attic Insulation",((H28*I28)+J28)&gt;47.6),47.6,(H28*I28)+J28))),"-")</f>
        <v>-</v>
      </c>
      <c r="L28" s="91">
        <f t="shared" si="0"/>
        <v>0</v>
      </c>
      <c r="M28" s="40" t="str">
        <f>IFERROR(IF(AND(D28="Attic Air Sealing",G28='Savings and Incentive Data'!$B$36,F28&gt;0),IF(L28&lt;500,4,((4+ROUNDUP(((L28-500)/300),0)*2))),IF(AND(D28="Attic Stair Cover",G28='Savings and Incentive Data'!$B$36),3,"-")),"-")</f>
        <v>-</v>
      </c>
      <c r="N28" s="70" t="str">
        <f>IFERROR(IF(D28="Attic Stair Cover",VLOOKUP(_xlfn.CONCAT("Attic Air Sealing",E28),'Savings and Incentive Data'!$B$2:$G$22,4,FALSE)*AG28,(VLOOKUP(_xlfn.CONCAT(D28,E28),'Savings and Incentive Data'!$B$2:$G$22,4,FALSE)*AG28)),"")</f>
        <v/>
      </c>
      <c r="O28" s="159" t="str">
        <f t="shared" si="7"/>
        <v>0</v>
      </c>
      <c r="P28" s="154">
        <f>O28*'Savings and Incentive Data'!$E$32</f>
        <v>0</v>
      </c>
      <c r="Q28" s="83" t="str">
        <f t="shared" si="9"/>
        <v>0</v>
      </c>
      <c r="R28" s="83" t="str">
        <f t="shared" si="4"/>
        <v>0</v>
      </c>
      <c r="S28" s="55" t="str">
        <f>IFERROR(IF(D28="Attic Stair Cover",VLOOKUP(_xlfn.CONCAT("Attic Air Sealing",E28),'Savings and Incentive Data'!$B$2:$G$22,5,FALSE)*AG28,VLOOKUP(_xlfn.CONCAT(D28,E28),'Savings and Incentive Data'!$B$2:$G$22,5,FALSE)*AG28),"0")</f>
        <v>0</v>
      </c>
      <c r="T28" s="108">
        <f t="shared" si="10"/>
        <v>0</v>
      </c>
      <c r="U28" s="154" t="str">
        <f>IFERROR(VLOOKUP(_xlfn.CONCAT(D28,E28),'Savings and Incentive Data'!$B$2:$G$22,6,FALSE)*AG28,"0")</f>
        <v>0</v>
      </c>
      <c r="V28" s="154">
        <f>IFERROR(IF(D28="Attic Air Sealing",0,IF($D$35="Yes",U28*'Savings and Incentive Data'!$F$25,0)),"0")</f>
        <v>0</v>
      </c>
      <c r="W28" s="156">
        <f>IFERROR(IF(D28="Attic Air Sealing",U28*'Savings and Incentive Data'!$F$28,U28*'Savings and Incentive Data'!$F$26),"0")</f>
        <v>0</v>
      </c>
      <c r="X28" s="66" t="str">
        <f>IFERROR(IF($D28="Attic Stair Cover",$AF28*VLOOKUP("Attic Air Sealing",'Savings and Incentive Data'!$I$4:$K$9,MATCH($K$3,'Savings and Incentive Data'!$I$4:$AH$4,FALSE),FALSE),$AF28*VLOOKUP($D28,'Savings and Incentive Data'!$I$4:$K$9,MATCH($K$3,'Savings and Incentive Data'!$I$4:$AH$4,FALSE),FALSE)),"")</f>
        <v/>
      </c>
      <c r="Y28" s="150"/>
      <c r="Z28" s="120" t="str">
        <f t="shared" si="5"/>
        <v>-</v>
      </c>
      <c r="AA28" s="120" t="str">
        <f t="shared" si="11"/>
        <v>-</v>
      </c>
      <c r="AB28" s="120" t="str">
        <f t="shared" si="6"/>
        <v>-</v>
      </c>
      <c r="AC28" s="120" t="str">
        <f t="shared" si="8"/>
        <v>-</v>
      </c>
      <c r="AD28" s="120"/>
      <c r="AE28" s="120">
        <f t="shared" si="2"/>
        <v>0</v>
      </c>
      <c r="AF28" s="148" t="str">
        <f>IFERROR(IF(ISNUMBER(SEARCH("Insulation",D28)),((K28-J28)*F28),IF(D28="Weatherstripping",'Savings and Incentive Data'!M13,M28)),"")</f>
        <v>-</v>
      </c>
      <c r="AG28" s="147" t="str">
        <f>IFERROR(IF(ISNUMBER(SEARCH("Insulation",D28)),F28,IF(D28="Weatherstripping",'Savings and Incentive Data'!M13,M28)),"")</f>
        <v>-</v>
      </c>
      <c r="AH28" s="113"/>
    </row>
    <row r="29" spans="2:34" x14ac:dyDescent="0.35">
      <c r="B29" s="30" t="s">
        <v>27</v>
      </c>
      <c r="C29" s="19"/>
      <c r="D29" s="31"/>
      <c r="E29" s="32"/>
      <c r="F29" s="118"/>
      <c r="G29" s="84"/>
      <c r="H29" s="146" t="str">
        <f>IF(G29="","",VLOOKUP('Savings &amp; Incentive Calculator'!G29,'Savings and Incentive Data'!$B$25:$C$37,2,))</f>
        <v/>
      </c>
      <c r="I29" s="19">
        <v>0</v>
      </c>
      <c r="J29" s="19">
        <v>10</v>
      </c>
      <c r="K29" s="146" t="str">
        <f>IFERROR(IF(G29='Savings and Incentive Data'!$B$36,"-",IF(AND(D29="Wall Insulation",((H29*I29)+J29)&gt;19.6),19.6,IF(AND(D29="Attic Insulation",((H29*I29)+J29)&gt;47.6),47.6,(H29*I29)+J29))),"-")</f>
        <v>-</v>
      </c>
      <c r="L29" s="91">
        <f t="shared" si="0"/>
        <v>0</v>
      </c>
      <c r="M29" s="40" t="str">
        <f>IFERROR(IF(AND(D29="Attic Air Sealing",G29='Savings and Incentive Data'!$B$36,F29&gt;0),IF(L29&lt;500,4,((4+ROUNDUP(((L29-500)/300),0)*2))),IF(AND(D29="Attic Stair Cover",G29='Savings and Incentive Data'!$B$36),3,"-")),"-")</f>
        <v>-</v>
      </c>
      <c r="N29" s="70" t="str">
        <f>IFERROR(IF(D29="Attic Stair Cover",VLOOKUP(_xlfn.CONCAT("Attic Air Sealing",E29),'Savings and Incentive Data'!$B$2:$G$22,4,FALSE)*AG29,(VLOOKUP(_xlfn.CONCAT(D29,E29),'Savings and Incentive Data'!$B$2:$G$22,4,FALSE)*AG29)),"")</f>
        <v/>
      </c>
      <c r="O29" s="159" t="str">
        <f t="shared" si="7"/>
        <v>0</v>
      </c>
      <c r="P29" s="154">
        <f>O29*'Savings and Incentive Data'!$E$32</f>
        <v>0</v>
      </c>
      <c r="Q29" s="83" t="str">
        <f t="shared" si="9"/>
        <v>0</v>
      </c>
      <c r="R29" s="83" t="str">
        <f t="shared" si="4"/>
        <v>0</v>
      </c>
      <c r="S29" s="55" t="str">
        <f>IFERROR(IF(D29="Attic Stair Cover",VLOOKUP(_xlfn.CONCAT("Attic Air Sealing",E29),'Savings and Incentive Data'!$B$2:$G$22,5,FALSE)*AG29,VLOOKUP(_xlfn.CONCAT(D29,E29),'Savings and Incentive Data'!$B$2:$G$22,5,FALSE)*AG29),"0")</f>
        <v>0</v>
      </c>
      <c r="T29" s="108">
        <f t="shared" si="10"/>
        <v>0</v>
      </c>
      <c r="U29" s="154" t="str">
        <f>IFERROR(VLOOKUP(_xlfn.CONCAT(D29,E29),'Savings and Incentive Data'!$B$2:$G$22,6,FALSE)*AG29,"0")</f>
        <v>0</v>
      </c>
      <c r="V29" s="154">
        <f>IFERROR(IF(D29="Attic Air Sealing",0,IF($D$35="Yes",U29*'Savings and Incentive Data'!$F$25,0)),"0")</f>
        <v>0</v>
      </c>
      <c r="W29" s="156">
        <f>IFERROR(IF(D29="Attic Air Sealing",U29*'Savings and Incentive Data'!$F$28,U29*'Savings and Incentive Data'!$F$26),"0")</f>
        <v>0</v>
      </c>
      <c r="X29" s="66" t="str">
        <f>IFERROR(IF($D29="Attic Stair Cover",$AF29*VLOOKUP("Attic Air Sealing",'Savings and Incentive Data'!$I$4:$K$9,MATCH($K$3,'Savings and Incentive Data'!$I$4:$AH$4,FALSE),FALSE),$AF29*VLOOKUP($D29,'Savings and Incentive Data'!$I$4:$K$9,MATCH($K$3,'Savings and Incentive Data'!$I$4:$AH$4,FALSE),FALSE)),"")</f>
        <v/>
      </c>
      <c r="Y29" s="150"/>
      <c r="Z29" s="120" t="str">
        <f t="shared" si="5"/>
        <v>-</v>
      </c>
      <c r="AA29" s="120" t="str">
        <f t="shared" si="11"/>
        <v>-</v>
      </c>
      <c r="AB29" s="120" t="str">
        <f t="shared" si="6"/>
        <v>-</v>
      </c>
      <c r="AC29" s="120" t="str">
        <f t="shared" si="8"/>
        <v>-</v>
      </c>
      <c r="AD29" s="120"/>
      <c r="AE29" s="120">
        <f t="shared" si="2"/>
        <v>0</v>
      </c>
      <c r="AF29" s="148" t="str">
        <f>IFERROR(IF(ISNUMBER(SEARCH("Insulation",D29)),((K29-J29)*F29),IF(D29="Weatherstripping",'Savings and Incentive Data'!M14,M29)),"")</f>
        <v>-</v>
      </c>
      <c r="AG29" s="147" t="str">
        <f>IFERROR(IF(ISNUMBER(SEARCH("Insulation",D29)),F29,IF(D29="Weatherstripping",'Savings and Incentive Data'!M14,M29)),"")</f>
        <v>-</v>
      </c>
      <c r="AH29" s="113"/>
    </row>
    <row r="30" spans="2:34" x14ac:dyDescent="0.35">
      <c r="B30" s="30" t="s">
        <v>102</v>
      </c>
      <c r="C30" s="19"/>
      <c r="D30" s="31"/>
      <c r="E30" s="32"/>
      <c r="F30" s="118"/>
      <c r="G30" s="84"/>
      <c r="H30" s="146" t="str">
        <f>IF(G30="","",VLOOKUP('Savings &amp; Incentive Calculator'!G30,'Savings and Incentive Data'!$B$25:$C$37,2,))</f>
        <v/>
      </c>
      <c r="I30" s="19">
        <v>0</v>
      </c>
      <c r="J30" s="19">
        <v>10</v>
      </c>
      <c r="K30" s="146" t="str">
        <f>IFERROR(IF(G30='Savings and Incentive Data'!$B$36,"-",IF(AND(D30="Wall Insulation",((H30*I30)+J30)&gt;19.6),19.6,IF(AND(D30="Attic Insulation",((H30*I30)+J30)&gt;47.6),47.6,(H30*I30)+J30))),"-")</f>
        <v>-</v>
      </c>
      <c r="L30" s="91">
        <f t="shared" si="0"/>
        <v>0</v>
      </c>
      <c r="M30" s="40" t="str">
        <f>IFERROR(IF(AND(D30="Attic Air Sealing",G30='Savings and Incentive Data'!$B$36,F30&gt;0),IF(L30&lt;500,4,((4+ROUNDUP(((L30-500)/300),0)*2))),IF(AND(D30="Attic Stair Cover",G30='Savings and Incentive Data'!$B$36),3,"-")),"-")</f>
        <v>-</v>
      </c>
      <c r="N30" s="70" t="str">
        <f>IFERROR(IF(D30="Attic Stair Cover",VLOOKUP(_xlfn.CONCAT("Attic Air Sealing",E30),'Savings and Incentive Data'!$B$2:$G$22,4,FALSE)*AG30,(VLOOKUP(_xlfn.CONCAT(D30,E30),'Savings and Incentive Data'!$B$2:$G$22,4,FALSE)*AG30)),"")</f>
        <v/>
      </c>
      <c r="O30" s="159" t="str">
        <f t="shared" si="7"/>
        <v>0</v>
      </c>
      <c r="P30" s="154">
        <f>O30*'Savings and Incentive Data'!$E$32</f>
        <v>0</v>
      </c>
      <c r="Q30" s="83" t="str">
        <f t="shared" si="9"/>
        <v>0</v>
      </c>
      <c r="R30" s="83" t="str">
        <f t="shared" si="4"/>
        <v>0</v>
      </c>
      <c r="S30" s="55" t="str">
        <f>IFERROR(IF(D30="Attic Stair Cover",VLOOKUP(_xlfn.CONCAT("Attic Air Sealing",E30),'Savings and Incentive Data'!$B$2:$G$22,5,FALSE)*AG30,VLOOKUP(_xlfn.CONCAT(D30,E30),'Savings and Incentive Data'!$B$2:$G$22,5,FALSE)*AG30),"0")</f>
        <v>0</v>
      </c>
      <c r="T30" s="108">
        <f t="shared" si="10"/>
        <v>0</v>
      </c>
      <c r="U30" s="154" t="str">
        <f>IFERROR(VLOOKUP(_xlfn.CONCAT(D30,E30),'Savings and Incentive Data'!$B$2:$G$22,6,FALSE)*AG30,"0")</f>
        <v>0</v>
      </c>
      <c r="V30" s="154">
        <f>IFERROR(IF(D30="Attic Air Sealing",0,IF($D$35="Yes",U30*'Savings and Incentive Data'!$F$25,0)),"0")</f>
        <v>0</v>
      </c>
      <c r="W30" s="156">
        <f>IFERROR(IF(D30="Attic Air Sealing",U30*'Savings and Incentive Data'!$F$28,U30*'Savings and Incentive Data'!$F$26),"0")</f>
        <v>0</v>
      </c>
      <c r="X30" s="66" t="str">
        <f>IFERROR(IF($D30="Attic Stair Cover",$AF30*VLOOKUP("Attic Air Sealing",'Savings and Incentive Data'!$I$4:$K$9,MATCH($K$3,'Savings and Incentive Data'!$I$4:$AH$4,FALSE),FALSE),$AF30*VLOOKUP($D30,'Savings and Incentive Data'!$I$4:$K$9,MATCH($K$3,'Savings and Incentive Data'!$I$4:$AH$4,FALSE),FALSE)),"")</f>
        <v/>
      </c>
      <c r="Y30" s="150"/>
      <c r="Z30" s="120" t="str">
        <f t="shared" si="5"/>
        <v>-</v>
      </c>
      <c r="AA30" s="120" t="str">
        <f t="shared" si="11"/>
        <v>-</v>
      </c>
      <c r="AB30" s="120" t="str">
        <f t="shared" si="6"/>
        <v>-</v>
      </c>
      <c r="AC30" s="120" t="str">
        <f t="shared" si="8"/>
        <v>-</v>
      </c>
      <c r="AD30" s="120"/>
      <c r="AE30" s="120">
        <f t="shared" si="2"/>
        <v>0</v>
      </c>
      <c r="AF30" s="148" t="str">
        <f>IFERROR(IF(ISNUMBER(SEARCH("Insulation",D30)),((K30-J30)*F30),IF(D30="Weatherstripping",'Savings and Incentive Data'!M15,M30)),"")</f>
        <v>-</v>
      </c>
      <c r="AG30" s="147" t="str">
        <f>IFERROR(IF(ISNUMBER(SEARCH("Insulation",D30)),F30,IF(D30="Weatherstripping",'Savings and Incentive Data'!M15,M30)),"")</f>
        <v>-</v>
      </c>
      <c r="AH30" s="113"/>
    </row>
    <row r="31" spans="2:34" x14ac:dyDescent="0.35">
      <c r="B31" s="30" t="s">
        <v>103</v>
      </c>
      <c r="C31" s="19"/>
      <c r="D31" s="31"/>
      <c r="E31" s="32"/>
      <c r="F31" s="118"/>
      <c r="G31" s="84"/>
      <c r="H31" s="146" t="str">
        <f>IF(G31="","",VLOOKUP('Savings &amp; Incentive Calculator'!G31,'Savings and Incentive Data'!$B$25:$C$37,2,))</f>
        <v/>
      </c>
      <c r="I31" s="19">
        <v>0</v>
      </c>
      <c r="J31" s="19">
        <v>10</v>
      </c>
      <c r="K31" s="146" t="str">
        <f>IFERROR(IF(G31='Savings and Incentive Data'!$B$36,"-",IF(AND(D31="Wall Insulation",((H31*I31)+J31)&gt;19.6),19.6,IF(AND(D31="Attic Insulation",((H31*I31)+J31)&gt;47.6),47.6,(H31*I31)+J31))),"-")</f>
        <v>-</v>
      </c>
      <c r="L31" s="91">
        <f t="shared" si="0"/>
        <v>0</v>
      </c>
      <c r="M31" s="40" t="str">
        <f>IFERROR(IF(AND(D31="Attic Air Sealing",G31='Savings and Incentive Data'!$B$36,F31&gt;0),IF(L31&lt;500,4,((4+ROUNDUP(((L31-500)/300),0)*2))),IF(AND(D31="Attic Stair Cover",G31='Savings and Incentive Data'!$B$36),3,"-")),"-")</f>
        <v>-</v>
      </c>
      <c r="N31" s="70" t="str">
        <f>IFERROR(IF(D31="Attic Stair Cover",VLOOKUP(_xlfn.CONCAT("Attic Air Sealing",E31),'Savings and Incentive Data'!$B$2:$G$22,4,FALSE)*AG31,(VLOOKUP(_xlfn.CONCAT(D31,E31),'Savings and Incentive Data'!$B$2:$G$22,4,FALSE)*AG31)),"")</f>
        <v/>
      </c>
      <c r="O31" s="159" t="str">
        <f t="shared" si="7"/>
        <v>0</v>
      </c>
      <c r="P31" s="154">
        <f>O31*'Savings and Incentive Data'!$E$32</f>
        <v>0</v>
      </c>
      <c r="Q31" s="83" t="str">
        <f t="shared" si="9"/>
        <v>0</v>
      </c>
      <c r="R31" s="83" t="str">
        <f t="shared" si="4"/>
        <v>0</v>
      </c>
      <c r="S31" s="55" t="str">
        <f>IFERROR(IF(D31="Attic Stair Cover",VLOOKUP(_xlfn.CONCAT("Attic Air Sealing",E31),'Savings and Incentive Data'!$B$2:$G$22,5,FALSE)*AG31,VLOOKUP(_xlfn.CONCAT(D31,E31),'Savings and Incentive Data'!$B$2:$G$22,5,FALSE)*AG31),"0")</f>
        <v>0</v>
      </c>
      <c r="T31" s="108">
        <f t="shared" si="10"/>
        <v>0</v>
      </c>
      <c r="U31" s="154" t="str">
        <f>IFERROR(VLOOKUP(_xlfn.CONCAT(D31,E31),'Savings and Incentive Data'!$B$2:$G$22,6,FALSE)*AG31,"0")</f>
        <v>0</v>
      </c>
      <c r="V31" s="154">
        <f>IFERROR(IF(D31="Attic Air Sealing",0,IF($D$35="Yes",U31*'Savings and Incentive Data'!$F$25,0)),"0")</f>
        <v>0</v>
      </c>
      <c r="W31" s="156">
        <f>IFERROR(IF(D31="Attic Air Sealing",U31*'Savings and Incentive Data'!$F$28,U31*'Savings and Incentive Data'!$F$26),"0")</f>
        <v>0</v>
      </c>
      <c r="X31" s="66" t="str">
        <f>IFERROR(IF($D31="Attic Stair Cover",$AF31*VLOOKUP("Attic Air Sealing",'Savings and Incentive Data'!$I$4:$K$9,MATCH($K$3,'Savings and Incentive Data'!$I$4:$AH$4,FALSE),FALSE),$AF31*VLOOKUP($D31,'Savings and Incentive Data'!$I$4:$K$9,MATCH($K$3,'Savings and Incentive Data'!$I$4:$AH$4,FALSE),FALSE)),"")</f>
        <v/>
      </c>
      <c r="Y31" s="150"/>
      <c r="Z31" s="120" t="str">
        <f t="shared" si="5"/>
        <v>-</v>
      </c>
      <c r="AA31" s="120" t="str">
        <f t="shared" si="11"/>
        <v>-</v>
      </c>
      <c r="AB31" s="120" t="str">
        <f t="shared" si="6"/>
        <v>-</v>
      </c>
      <c r="AC31" s="120" t="str">
        <f t="shared" si="8"/>
        <v>-</v>
      </c>
      <c r="AD31" s="120"/>
      <c r="AE31" s="120">
        <f t="shared" si="2"/>
        <v>0</v>
      </c>
      <c r="AF31" s="148" t="str">
        <f>IFERROR(IF(ISNUMBER(SEARCH("Insulation",D31)),((K31-J31)*F31),IF(D31="Weatherstripping",'Savings and Incentive Data'!M16,M31)),"")</f>
        <v>-</v>
      </c>
      <c r="AG31" s="147" t="str">
        <f>IFERROR(IF(ISNUMBER(SEARCH("Insulation",D31)),F31,IF(D31="Weatherstripping",'Savings and Incentive Data'!M16,M31)),"")</f>
        <v>-</v>
      </c>
      <c r="AH31" s="60"/>
    </row>
    <row r="32" spans="2:34" x14ac:dyDescent="0.35">
      <c r="B32" s="30" t="s">
        <v>104</v>
      </c>
      <c r="C32" s="19"/>
      <c r="D32" s="31"/>
      <c r="E32" s="32"/>
      <c r="F32" s="118"/>
      <c r="G32" s="84"/>
      <c r="H32" s="146" t="str">
        <f>IF(G32="","",VLOOKUP('Savings &amp; Incentive Calculator'!G32,'Savings and Incentive Data'!$B$25:$C$37,2,))</f>
        <v/>
      </c>
      <c r="I32" s="19"/>
      <c r="J32" s="19"/>
      <c r="K32" s="146" t="str">
        <f>IFERROR(IF(G32='Savings and Incentive Data'!$B$36,"-",IF(AND(D32="Wall Insulation",((H32*I32)+J32)&gt;19.6),19.6,IF(AND(D32="Attic Insulation",((H32*I32)+J32)&gt;47.6),47.6,(H32*I32)+J32))),"-")</f>
        <v>-</v>
      </c>
      <c r="L32" s="91">
        <f t="shared" si="0"/>
        <v>0</v>
      </c>
      <c r="M32" s="40" t="str">
        <f>IFERROR(IF(AND(D32="Attic Air Sealing",G32='Savings and Incentive Data'!$B$36,F32&gt;0),IF(L32&lt;500,4,((4+ROUNDUP(((L32-500)/300),0)*2))),IF(AND(D32="Attic Stair Cover",G32='Savings and Incentive Data'!$B$36),3,"-")),"-")</f>
        <v>-</v>
      </c>
      <c r="N32" s="70" t="str">
        <f>IFERROR(IF(D32="Attic Stair Cover",VLOOKUP(_xlfn.CONCAT("Attic Air Sealing",E32),'Savings and Incentive Data'!$B$2:$G$22,4,FALSE)*AG32,(VLOOKUP(_xlfn.CONCAT(D32,E32),'Savings and Incentive Data'!$B$2:$G$22,4,FALSE)*AG32)),"")</f>
        <v/>
      </c>
      <c r="O32" s="159" t="str">
        <f t="shared" si="7"/>
        <v>0</v>
      </c>
      <c r="P32" s="154">
        <f>O32*'Savings and Incentive Data'!$E$32</f>
        <v>0</v>
      </c>
      <c r="Q32" s="83" t="str">
        <f t="shared" si="9"/>
        <v>0</v>
      </c>
      <c r="R32" s="83" t="str">
        <f t="shared" si="4"/>
        <v>0</v>
      </c>
      <c r="S32" s="55" t="str">
        <f>IFERROR(IF(D32="Attic Stair Cover",VLOOKUP(_xlfn.CONCAT("Attic Air Sealing",E32),'Savings and Incentive Data'!$B$2:$G$22,5,FALSE)*AG32,VLOOKUP(_xlfn.CONCAT(D32,E32),'Savings and Incentive Data'!$B$2:$G$22,5,FALSE)*AG32),"0")</f>
        <v>0</v>
      </c>
      <c r="T32" s="108">
        <f t="shared" si="10"/>
        <v>0</v>
      </c>
      <c r="U32" s="154" t="str">
        <f>IFERROR(VLOOKUP(_xlfn.CONCAT(D32,E32),'Savings and Incentive Data'!$B$2:$G$22,6,FALSE)*AG32,"0")</f>
        <v>0</v>
      </c>
      <c r="V32" s="154">
        <f>IFERROR(IF(D32="Attic Air Sealing",0,IF($D$35="Yes",U32*'Savings and Incentive Data'!$F$25,0)),"0")</f>
        <v>0</v>
      </c>
      <c r="W32" s="156">
        <f>IFERROR(IF(D32="Attic Air Sealing",U32*'Savings and Incentive Data'!$F$28,U32*'Savings and Incentive Data'!$F$26),"0")</f>
        <v>0</v>
      </c>
      <c r="X32" s="66" t="str">
        <f>IFERROR(IF($D32="Attic Stair Cover",$AF32*VLOOKUP("Attic Air Sealing",'Savings and Incentive Data'!$I$4:$K$9,MATCH($K$3,'Savings and Incentive Data'!$I$4:$AH$4,FALSE),FALSE),$AF32*VLOOKUP($D32,'Savings and Incentive Data'!$I$4:$K$9,MATCH($K$3,'Savings and Incentive Data'!$I$4:$AH$4,FALSE),FALSE)),"")</f>
        <v/>
      </c>
      <c r="Y32" s="150"/>
      <c r="Z32" s="120" t="str">
        <f t="shared" si="5"/>
        <v>-</v>
      </c>
      <c r="AA32" s="120" t="str">
        <f t="shared" si="11"/>
        <v>-</v>
      </c>
      <c r="AB32" s="120" t="str">
        <f t="shared" si="6"/>
        <v>-</v>
      </c>
      <c r="AC32" s="120" t="str">
        <f t="shared" si="8"/>
        <v>-</v>
      </c>
      <c r="AD32" s="120"/>
      <c r="AE32" s="120">
        <f t="shared" si="2"/>
        <v>0</v>
      </c>
      <c r="AF32" s="148" t="str">
        <f>IFERROR(IF(ISNUMBER(SEARCH("Insulation",D32)),((K32-J32)*F32),IF(D32="Weatherstripping",'Savings and Incentive Data'!M17,M32)),"")</f>
        <v>-</v>
      </c>
      <c r="AG32" s="147" t="str">
        <f>IFERROR(IF(ISNUMBER(SEARCH("Insulation",D32)),F32,IF(D32="Weatherstripping",'Savings and Incentive Data'!M17,M32)),"")</f>
        <v>-</v>
      </c>
      <c r="AH32" s="60"/>
    </row>
    <row r="33" spans="2:34" ht="15" thickBot="1" x14ac:dyDescent="0.4">
      <c r="B33" s="30" t="s">
        <v>105</v>
      </c>
      <c r="C33" s="19"/>
      <c r="D33" s="31"/>
      <c r="E33" s="32"/>
      <c r="F33" s="118"/>
      <c r="G33" s="84"/>
      <c r="H33" s="146" t="str">
        <f>IF(G33="","",VLOOKUP('Savings &amp; Incentive Calculator'!G33,'Savings and Incentive Data'!$B$25:$C$37,2,))</f>
        <v/>
      </c>
      <c r="I33" s="19"/>
      <c r="J33" s="19"/>
      <c r="K33" s="146" t="str">
        <f>IFERROR(IF(G33='Savings and Incentive Data'!$B$36,"-",IF(AND(D33="Wall Insulation",((H33*I33)+J33)&gt;19.6),19.6,IF(AND(D33="Attic Insulation",((H33*I33)+J33)&gt;47.6),47.6,(H33*I33)+J33))),"-")</f>
        <v>-</v>
      </c>
      <c r="L33" s="91">
        <f t="shared" si="0"/>
        <v>0</v>
      </c>
      <c r="M33" s="40" t="str">
        <f>IFERROR(IF(AND(D33="Attic Air Sealing",G33='Savings and Incentive Data'!$B$36,F33&gt;0),IF(L33&lt;500,4,((4+ROUNDUP(((L33-500)/300),0)*2))),IF(AND(D33="Attic Stair Cover",G33='Savings and Incentive Data'!$B$36),3,"-")),"-")</f>
        <v>-</v>
      </c>
      <c r="N33" s="70" t="str">
        <f>IFERROR(IF(D33="Attic Stair Cover",VLOOKUP(_xlfn.CONCAT("Attic Air Sealing",E33),'Savings and Incentive Data'!$B$2:$G$22,4,FALSE)*AG33,(VLOOKUP(_xlfn.CONCAT(D33,E33),'Savings and Incentive Data'!$B$2:$G$22,4,FALSE)*AG33)),"")</f>
        <v/>
      </c>
      <c r="O33" s="159" t="str">
        <f t="shared" si="7"/>
        <v>0</v>
      </c>
      <c r="P33" s="154">
        <f>O33*'Savings and Incentive Data'!$E$32</f>
        <v>0</v>
      </c>
      <c r="Q33" s="83" t="str">
        <f t="shared" si="9"/>
        <v>0</v>
      </c>
      <c r="R33" s="83" t="str">
        <f t="shared" si="4"/>
        <v>0</v>
      </c>
      <c r="S33" s="55" t="str">
        <f>IFERROR(IF(D33="Attic Stair Cover",VLOOKUP(_xlfn.CONCAT("Attic Air Sealing",E33),'Savings and Incentive Data'!$B$2:$G$22,5,FALSE)*AG33,VLOOKUP(_xlfn.CONCAT(D33,E33),'Savings and Incentive Data'!$B$2:$G$22,5,FALSE)*AG33),"0")</f>
        <v>0</v>
      </c>
      <c r="T33" s="108">
        <f t="shared" si="10"/>
        <v>0</v>
      </c>
      <c r="U33" s="154" t="str">
        <f>IFERROR(VLOOKUP(_xlfn.CONCAT(D33,E33),'Savings and Incentive Data'!$B$2:$G$22,6,FALSE)*AG33,"0")</f>
        <v>0</v>
      </c>
      <c r="V33" s="154">
        <f>IFERROR(IF(D33="Attic Air Sealing",0,IF($D$35="Yes",U33*'Savings and Incentive Data'!$F$25,0)),"0")</f>
        <v>0</v>
      </c>
      <c r="W33" s="156">
        <f>IFERROR(IF(D33="Attic Air Sealing",U33*'Savings and Incentive Data'!$F$28,U33*'Savings and Incentive Data'!$F$26),"0")</f>
        <v>0</v>
      </c>
      <c r="X33" s="66" t="str">
        <f>IFERROR(IF($D33="Attic Stair Cover",$AF33*VLOOKUP("Attic Air Sealing",'Savings and Incentive Data'!$I$4:$K$9,MATCH($K$3,'Savings and Incentive Data'!$I$4:$AH$4,FALSE),FALSE),$AF33*VLOOKUP($D33,'Savings and Incentive Data'!$I$4:$K$9,MATCH($K$3,'Savings and Incentive Data'!$I$4:$AH$4,FALSE),FALSE)),"")</f>
        <v/>
      </c>
      <c r="Y33" s="150"/>
      <c r="Z33" s="120" t="str">
        <f t="shared" si="5"/>
        <v>-</v>
      </c>
      <c r="AA33" s="120" t="str">
        <f t="shared" si="11"/>
        <v>-</v>
      </c>
      <c r="AB33" s="120" t="str">
        <f t="shared" si="6"/>
        <v>-</v>
      </c>
      <c r="AC33" s="120" t="str">
        <f t="shared" si="8"/>
        <v>-</v>
      </c>
      <c r="AD33" s="120"/>
      <c r="AE33" s="120">
        <f t="shared" si="2"/>
        <v>0</v>
      </c>
      <c r="AF33" s="148" t="str">
        <f>IFERROR(IF(ISNUMBER(SEARCH("Insulation",D33)),((K33-J33)*F33),IF(D33="Weatherstripping",'Savings and Incentive Data'!M18,M33)),"")</f>
        <v>-</v>
      </c>
      <c r="AG33" s="147" t="str">
        <f>IFERROR(IF(ISNUMBER(SEARCH("Insulation",D33)),F33,IF(D33="Weatherstripping",'Savings and Incentive Data'!M18,M33)),"")</f>
        <v>-</v>
      </c>
      <c r="AH33" s="60"/>
    </row>
    <row r="34" spans="2:34" ht="14.5" customHeight="1" thickBot="1" x14ac:dyDescent="0.4">
      <c r="D34" s="33"/>
      <c r="E34" s="33"/>
      <c r="F34" s="33"/>
      <c r="G34" s="33"/>
      <c r="H34" s="33"/>
      <c r="I34" s="33"/>
      <c r="J34" s="78"/>
      <c r="M34" s="90" t="s">
        <v>116</v>
      </c>
      <c r="N34" s="71">
        <f>SUM(N20:N33)</f>
        <v>0</v>
      </c>
      <c r="O34" s="72">
        <f t="shared" ref="O34:V34" si="12">SUM(O20:O33)</f>
        <v>0</v>
      </c>
      <c r="P34" s="157">
        <f t="shared" si="12"/>
        <v>0</v>
      </c>
      <c r="Q34" s="72">
        <f t="shared" si="12"/>
        <v>0</v>
      </c>
      <c r="R34" s="72">
        <f t="shared" si="12"/>
        <v>0</v>
      </c>
      <c r="S34" s="71">
        <f t="shared" si="12"/>
        <v>0</v>
      </c>
      <c r="T34" s="73">
        <f t="shared" si="12"/>
        <v>0</v>
      </c>
      <c r="U34" s="157">
        <f t="shared" si="12"/>
        <v>0</v>
      </c>
      <c r="V34" s="157">
        <f t="shared" si="12"/>
        <v>0</v>
      </c>
      <c r="W34" s="157">
        <f t="shared" ref="W34" si="13">SUM(W20:W33)</f>
        <v>0</v>
      </c>
      <c r="X34" s="74">
        <f t="shared" ref="X34" si="14">SUM(X20:X33)</f>
        <v>0</v>
      </c>
      <c r="Y34" s="74"/>
      <c r="Z34" s="74">
        <f t="shared" ref="Z34:AB34" si="15">SUM(Z20:Z33)</f>
        <v>0</v>
      </c>
      <c r="AA34" s="74">
        <f t="shared" si="15"/>
        <v>0</v>
      </c>
      <c r="AB34" s="74">
        <f t="shared" si="15"/>
        <v>0</v>
      </c>
      <c r="AC34" s="74">
        <f>SUM(AC20:AC33)</f>
        <v>0</v>
      </c>
      <c r="AD34" s="74"/>
      <c r="AE34" s="74">
        <f>SUM(AE20:AE33)</f>
        <v>0</v>
      </c>
      <c r="AF34" s="113"/>
      <c r="AG34" s="113"/>
    </row>
    <row r="35" spans="2:34" ht="72" customHeight="1" thickBot="1" x14ac:dyDescent="0.4">
      <c r="C35" s="136" t="s">
        <v>134</v>
      </c>
      <c r="D35" s="117" t="s">
        <v>165</v>
      </c>
      <c r="E35" s="33"/>
      <c r="F35" s="33"/>
      <c r="G35" s="33"/>
      <c r="H35" s="33"/>
      <c r="I35" s="33"/>
      <c r="J35" s="103"/>
      <c r="M35" s="104"/>
      <c r="N35" s="99" t="s">
        <v>30</v>
      </c>
      <c r="O35" s="102" t="s">
        <v>122</v>
      </c>
      <c r="P35" s="102" t="s">
        <v>178</v>
      </c>
      <c r="Q35" s="99" t="s">
        <v>117</v>
      </c>
      <c r="R35" s="102" t="s">
        <v>118</v>
      </c>
      <c r="S35" s="99" t="s">
        <v>119</v>
      </c>
      <c r="T35" s="100" t="s">
        <v>120</v>
      </c>
      <c r="U35" s="100" t="s">
        <v>121</v>
      </c>
      <c r="V35" s="100" t="s">
        <v>79</v>
      </c>
      <c r="W35" s="100" t="s">
        <v>80</v>
      </c>
      <c r="X35" s="105" t="s">
        <v>144</v>
      </c>
      <c r="Y35" s="105"/>
      <c r="Z35" s="101" t="s">
        <v>138</v>
      </c>
      <c r="AA35" s="101" t="s">
        <v>139</v>
      </c>
      <c r="AB35" s="101" t="s">
        <v>140</v>
      </c>
      <c r="AC35" s="102" t="s">
        <v>141</v>
      </c>
      <c r="AD35" s="102"/>
      <c r="AE35" s="102" t="s">
        <v>142</v>
      </c>
      <c r="AF35" s="113"/>
      <c r="AG35" s="113"/>
    </row>
    <row r="36" spans="2:34" ht="16" customHeight="1" x14ac:dyDescent="0.35">
      <c r="D36" s="33"/>
      <c r="E36" s="33"/>
      <c r="F36" s="33"/>
      <c r="G36" s="106"/>
      <c r="H36" s="103"/>
      <c r="I36" s="103"/>
      <c r="J36" s="103"/>
      <c r="M36" s="104"/>
      <c r="N36" s="109"/>
      <c r="O36" s="110"/>
      <c r="P36" s="110"/>
      <c r="Q36" s="110"/>
      <c r="R36" s="110"/>
      <c r="S36" s="109"/>
      <c r="T36" s="111"/>
      <c r="U36" s="109"/>
      <c r="V36" s="109"/>
      <c r="W36" s="109"/>
      <c r="X36" s="112"/>
      <c r="Y36" s="112"/>
      <c r="Z36" s="112"/>
      <c r="AA36" s="112"/>
      <c r="AB36" s="112"/>
      <c r="AC36" s="112"/>
      <c r="AD36" s="112"/>
      <c r="AE36" s="112"/>
      <c r="AH36" s="76"/>
    </row>
    <row r="37" spans="2:34" ht="115.5" customHeight="1" x14ac:dyDescent="0.35">
      <c r="C37" s="204" t="s">
        <v>156</v>
      </c>
      <c r="D37" s="205"/>
      <c r="E37" s="33"/>
      <c r="F37" s="33"/>
      <c r="G37" s="79"/>
      <c r="H37" s="79"/>
      <c r="I37" s="79"/>
      <c r="J37" s="79"/>
      <c r="W37" s="7" t="s">
        <v>182</v>
      </c>
    </row>
    <row r="38" spans="2:34" x14ac:dyDescent="0.35">
      <c r="C38" s="88" t="s">
        <v>131</v>
      </c>
      <c r="D38" s="116"/>
      <c r="E38" s="33"/>
      <c r="F38" s="33"/>
      <c r="G38" s="79"/>
      <c r="H38" s="79"/>
      <c r="I38" s="79"/>
      <c r="J38" s="79"/>
      <c r="K38" s="36"/>
      <c r="L38" s="36"/>
      <c r="M38" s="36"/>
      <c r="N38" s="36"/>
      <c r="O38" s="36"/>
      <c r="P38" s="36"/>
      <c r="Q38" s="36"/>
      <c r="R38" s="36"/>
      <c r="S38" s="35"/>
      <c r="T38" s="35"/>
      <c r="U38" s="35"/>
      <c r="V38" s="35"/>
      <c r="W38" s="35"/>
      <c r="X38" s="37"/>
      <c r="Y38" s="37"/>
      <c r="Z38" s="38"/>
      <c r="AA38" s="38"/>
      <c r="AB38" s="38"/>
    </row>
    <row r="39" spans="2:34" x14ac:dyDescent="0.35">
      <c r="C39" s="88" t="s">
        <v>132</v>
      </c>
      <c r="D39" s="116"/>
      <c r="E39" s="33"/>
      <c r="F39" s="33"/>
      <c r="G39" s="79"/>
      <c r="H39" s="79"/>
      <c r="I39" s="79"/>
      <c r="J39" s="79"/>
      <c r="K39" s="36"/>
      <c r="L39" s="36"/>
      <c r="M39" s="36"/>
      <c r="N39" s="36"/>
      <c r="O39" s="36"/>
      <c r="P39" s="36"/>
      <c r="Q39" s="36"/>
      <c r="R39" s="36"/>
      <c r="S39" s="35"/>
      <c r="T39" s="35"/>
      <c r="U39" s="35"/>
      <c r="V39" s="35"/>
      <c r="W39" s="35"/>
      <c r="X39" s="37"/>
      <c r="Y39" s="37"/>
      <c r="Z39" s="38"/>
      <c r="AA39" s="38"/>
      <c r="AB39" s="38"/>
    </row>
    <row r="40" spans="2:34" x14ac:dyDescent="0.35">
      <c r="C40" s="88" t="s">
        <v>130</v>
      </c>
      <c r="D40" s="116"/>
      <c r="E40" s="33"/>
      <c r="F40" s="33"/>
      <c r="G40" s="85"/>
      <c r="H40" s="85"/>
      <c r="I40" s="85"/>
      <c r="J40" s="79"/>
      <c r="K40" s="36"/>
      <c r="L40" s="36"/>
      <c r="M40" s="36"/>
      <c r="N40" s="36"/>
      <c r="O40" s="36"/>
      <c r="P40" s="36"/>
      <c r="Q40" s="36"/>
      <c r="R40" s="36"/>
      <c r="S40" s="35"/>
      <c r="T40" s="35"/>
      <c r="U40" s="35"/>
      <c r="V40" s="35"/>
      <c r="W40" s="35"/>
      <c r="X40" s="37"/>
      <c r="Y40" s="37"/>
      <c r="Z40" s="38"/>
      <c r="AA40" s="38"/>
      <c r="AB40" s="38"/>
    </row>
    <row r="41" spans="2:34" x14ac:dyDescent="0.35">
      <c r="C41" s="88" t="s">
        <v>133</v>
      </c>
      <c r="D41" s="116"/>
      <c r="E41" s="89"/>
      <c r="G41" s="85"/>
      <c r="H41" s="85"/>
      <c r="I41" s="85"/>
      <c r="J41" s="79"/>
      <c r="K41" s="36"/>
      <c r="L41" s="36"/>
      <c r="M41" s="36"/>
      <c r="N41" s="36"/>
      <c r="O41" s="36"/>
      <c r="P41" s="36"/>
      <c r="Q41" s="36"/>
      <c r="R41" s="36"/>
      <c r="S41" s="35"/>
      <c r="T41" s="35"/>
      <c r="U41" s="35"/>
      <c r="V41" s="35"/>
      <c r="W41" s="35"/>
      <c r="X41" s="37"/>
      <c r="Y41" s="37"/>
      <c r="Z41" s="38"/>
      <c r="AA41" s="38"/>
      <c r="AB41" s="38"/>
    </row>
    <row r="42" spans="2:34" ht="37" customHeight="1" x14ac:dyDescent="0.35">
      <c r="D42" s="33"/>
      <c r="E42" s="33"/>
      <c r="F42" s="33"/>
      <c r="G42" s="85"/>
      <c r="H42" s="85"/>
      <c r="I42" s="85"/>
      <c r="J42" s="79"/>
      <c r="K42" s="36"/>
      <c r="L42" s="36"/>
      <c r="M42" s="36"/>
      <c r="N42" s="36"/>
      <c r="O42" s="36"/>
      <c r="P42" s="36"/>
      <c r="Q42" s="36"/>
      <c r="R42" s="36"/>
      <c r="S42" s="35"/>
      <c r="T42" s="35"/>
      <c r="U42" s="35"/>
      <c r="V42" s="35"/>
      <c r="W42" s="35"/>
      <c r="X42" s="37"/>
      <c r="Y42" s="37"/>
      <c r="Z42" s="38"/>
      <c r="AA42" s="38"/>
      <c r="AB42" s="38"/>
    </row>
    <row r="43" spans="2:34" ht="3" customHeight="1" x14ac:dyDescent="0.35">
      <c r="C43" s="87"/>
      <c r="D43" s="33"/>
      <c r="E43" s="33"/>
      <c r="F43" s="33"/>
      <c r="G43" s="85"/>
      <c r="H43" s="85"/>
      <c r="I43" s="85"/>
      <c r="J43" s="79"/>
      <c r="K43" s="36"/>
      <c r="L43" s="36"/>
      <c r="M43" s="36"/>
      <c r="N43" s="36"/>
      <c r="O43" s="36"/>
      <c r="P43" s="36"/>
      <c r="Q43" s="36"/>
      <c r="R43" s="36"/>
      <c r="S43" s="35"/>
      <c r="T43" s="35"/>
      <c r="U43" s="35"/>
      <c r="V43" s="35"/>
      <c r="W43" s="35"/>
      <c r="X43" s="37"/>
      <c r="Y43" s="37"/>
      <c r="Z43" s="38"/>
      <c r="AA43" s="38"/>
      <c r="AB43" s="38"/>
    </row>
    <row r="44" spans="2:34" x14ac:dyDescent="0.35">
      <c r="D44" s="33"/>
      <c r="E44" s="33"/>
      <c r="F44" s="33"/>
      <c r="G44" s="34"/>
      <c r="H44" s="34"/>
      <c r="I44" s="33"/>
      <c r="J44" s="35"/>
      <c r="K44" s="36"/>
      <c r="L44" s="36"/>
      <c r="M44" s="36"/>
      <c r="N44" s="36"/>
      <c r="O44" s="36"/>
      <c r="P44" s="36"/>
      <c r="Q44" s="36"/>
      <c r="R44" s="36"/>
      <c r="S44" s="35"/>
      <c r="T44" s="35"/>
      <c r="U44" s="35"/>
      <c r="V44" s="35"/>
      <c r="W44" s="35"/>
      <c r="X44" s="37"/>
      <c r="Y44" s="37"/>
      <c r="Z44" s="38"/>
      <c r="AA44" s="38"/>
      <c r="AB44" s="38"/>
    </row>
    <row r="45" spans="2:34" x14ac:dyDescent="0.35">
      <c r="D45" s="33"/>
      <c r="E45" s="33"/>
      <c r="F45" s="33"/>
      <c r="G45" s="34"/>
      <c r="H45" s="34"/>
      <c r="I45" s="33"/>
      <c r="J45" s="35"/>
      <c r="K45" s="36"/>
      <c r="L45" s="36"/>
      <c r="M45" s="36"/>
      <c r="N45" s="36"/>
      <c r="O45" s="36"/>
      <c r="P45" s="36"/>
      <c r="Q45" s="36"/>
      <c r="R45" s="36"/>
      <c r="S45" s="35"/>
      <c r="T45" s="35"/>
      <c r="U45" s="35"/>
      <c r="V45" s="35"/>
      <c r="W45" s="35"/>
      <c r="X45" s="37"/>
      <c r="Y45" s="37"/>
      <c r="Z45" s="38"/>
      <c r="AA45" s="38"/>
      <c r="AB45" s="38"/>
    </row>
    <row r="46" spans="2:34" x14ac:dyDescent="0.35">
      <c r="C46"/>
    </row>
  </sheetData>
  <sheetProtection algorithmName="SHA-512" hashValue="iYdgmIIpq+Q+LJzokBp1/LNPmlJVS8475i1ROx5ftBrDq3jLwX+RzW6jTduEe0UQxC8lTGXPeQJPEKoVHe/Yww==" saltValue="71j/cjiPPwKiN3eSKV2zdw==" spinCount="100000" sheet="1" objects="1" scenarios="1" formatCells="0" formatColumns="0" formatRows="0"/>
  <protectedRanges>
    <protectedRange sqref="E3:L7" name="Range2"/>
    <protectedRange sqref="C20:F33" name="Range3"/>
    <protectedRange sqref="I20:J33" name="Range4"/>
  </protectedRanges>
  <mergeCells count="4">
    <mergeCell ref="D2:K2"/>
    <mergeCell ref="C16:J17"/>
    <mergeCell ref="D9:H14"/>
    <mergeCell ref="C37:D37"/>
  </mergeCells>
  <phoneticPr fontId="48" type="noConversion"/>
  <conditionalFormatting sqref="I28:I29 I20:J27">
    <cfRule type="expression" dxfId="39" priority="74">
      <formula>$H20="N/A"</formula>
    </cfRule>
  </conditionalFormatting>
  <conditionalFormatting sqref="I32:J32">
    <cfRule type="expression" dxfId="38" priority="70">
      <formula>$H32="N/A"</formula>
    </cfRule>
  </conditionalFormatting>
  <conditionalFormatting sqref="I33:J33">
    <cfRule type="expression" dxfId="37" priority="69">
      <formula>$H33="N/A"</formula>
    </cfRule>
  </conditionalFormatting>
  <conditionalFormatting sqref="I32:J32">
    <cfRule type="expression" dxfId="36" priority="57">
      <formula>$H32="N/A"</formula>
    </cfRule>
  </conditionalFormatting>
  <conditionalFormatting sqref="J28">
    <cfRule type="expression" dxfId="35" priority="56">
      <formula>$H28="N/A"</formula>
    </cfRule>
  </conditionalFormatting>
  <conditionalFormatting sqref="J29">
    <cfRule type="expression" dxfId="34" priority="55">
      <formula>$H29="N/A"</formula>
    </cfRule>
  </conditionalFormatting>
  <conditionalFormatting sqref="I30:J30">
    <cfRule type="expression" dxfId="33" priority="54">
      <formula>$H30="N/A"</formula>
    </cfRule>
  </conditionalFormatting>
  <conditionalFormatting sqref="I31:J31">
    <cfRule type="expression" dxfId="32" priority="53">
      <formula>$H31="N/A"</formula>
    </cfRule>
  </conditionalFormatting>
  <conditionalFormatting sqref="F20:F31">
    <cfRule type="expression" dxfId="31" priority="52">
      <formula>$D$20="Attic Stair Cover"</formula>
    </cfRule>
  </conditionalFormatting>
  <conditionalFormatting sqref="F32">
    <cfRule type="expression" dxfId="30" priority="40">
      <formula>$D$32="Attic Stair Cover"</formula>
    </cfRule>
  </conditionalFormatting>
  <conditionalFormatting sqref="F33">
    <cfRule type="expression" dxfId="29" priority="39">
      <formula>$D$33="Attic Stair Cover"</formula>
    </cfRule>
  </conditionalFormatting>
  <conditionalFormatting sqref="K29">
    <cfRule type="expression" dxfId="28" priority="6">
      <formula>(D29="Wall Insulation")*((H29*I29)+J29)&gt;19.6</formula>
    </cfRule>
    <cfRule type="expression" dxfId="27" priority="29">
      <formula>(D29="Attic Insulation")*((H29*I29)+J29)&gt;47.6</formula>
    </cfRule>
  </conditionalFormatting>
  <conditionalFormatting sqref="K30">
    <cfRule type="expression" dxfId="26" priority="5">
      <formula>(D30="Wall Insulation")*((H30*I30)+J30)&gt;19.6</formula>
    </cfRule>
    <cfRule type="expression" dxfId="25" priority="28">
      <formula>(D30="Attic Insulation")*((H30*I30)+J30)&gt;47.6</formula>
    </cfRule>
  </conditionalFormatting>
  <conditionalFormatting sqref="K28">
    <cfRule type="expression" dxfId="24" priority="7">
      <formula>(D28="Wall Insulation")*((H28*I28)+J28)&gt;19.6</formula>
    </cfRule>
    <cfRule type="expression" dxfId="23" priority="27">
      <formula>(D28="Attic Insulation")*((H28*I28)+J28)&gt;47.6</formula>
    </cfRule>
  </conditionalFormatting>
  <conditionalFormatting sqref="K27">
    <cfRule type="expression" dxfId="22" priority="8">
      <formula>(D27="Wall Insulation")*((H27*I27)+J27)&gt;19.6</formula>
    </cfRule>
    <cfRule type="expression" dxfId="21" priority="26">
      <formula>(D27="Attic Insulation")*((H27*I27)+J27)&gt;47.6</formula>
    </cfRule>
  </conditionalFormatting>
  <conditionalFormatting sqref="K26">
    <cfRule type="expression" dxfId="20" priority="9">
      <formula>(D26="Wall Insulation")*((H26*I26)+J26)&gt;19.6</formula>
    </cfRule>
    <cfRule type="expression" dxfId="19" priority="25">
      <formula>(D26="Attic Insulation")*((H26*I26)+J26)&gt;47.6</formula>
    </cfRule>
  </conditionalFormatting>
  <conditionalFormatting sqref="K25">
    <cfRule type="expression" dxfId="18" priority="10">
      <formula>(D25="Wall Insulation")*((H25*I25)+J25)&gt;19.6</formula>
    </cfRule>
    <cfRule type="expression" dxfId="17" priority="24">
      <formula>(D25="Attic Insulation")*((H25*I25)+J25)&gt;47.6</formula>
    </cfRule>
  </conditionalFormatting>
  <conditionalFormatting sqref="K24">
    <cfRule type="expression" dxfId="16" priority="11">
      <formula>(D24="Wall Insulation")*((H24*I24)+J24)&gt;19.6</formula>
    </cfRule>
    <cfRule type="expression" dxfId="15" priority="23">
      <formula>(D24="Attic Insulation")*((H24*I24)+J24)&gt;47.6</formula>
    </cfRule>
  </conditionalFormatting>
  <conditionalFormatting sqref="K23">
    <cfRule type="expression" dxfId="14" priority="12">
      <formula>(D23="Wall Insulation")*((H23*I23)+J23)&gt;19.6</formula>
    </cfRule>
    <cfRule type="expression" dxfId="13" priority="22">
      <formula>(D23="Attic Insulation")*((H23*I23)+J23)&gt;47.6</formula>
    </cfRule>
  </conditionalFormatting>
  <conditionalFormatting sqref="K22">
    <cfRule type="expression" dxfId="12" priority="13">
      <formula>(D22="Wall Insulation")*((H22*I22)+J22)&gt;19.6</formula>
    </cfRule>
    <cfRule type="expression" dxfId="11" priority="21">
      <formula>(D22="Attic Insulation")*((H22*I22)+J22)&gt;47.6</formula>
    </cfRule>
  </conditionalFormatting>
  <conditionalFormatting sqref="K21">
    <cfRule type="expression" dxfId="10" priority="14">
      <formula>(D21="Wall Insulation")*((H21*I21)+J21)&gt;19.6</formula>
    </cfRule>
    <cfRule type="expression" dxfId="9" priority="20">
      <formula>(D21="Attic Insulation")*((H21*I21)+J21)&gt;47.6</formula>
    </cfRule>
  </conditionalFormatting>
  <conditionalFormatting sqref="K20">
    <cfRule type="expression" dxfId="8" priority="15">
      <formula>(D20="Wall Insulation")*((H20*I20)+J20)&gt;19.6</formula>
    </cfRule>
    <cfRule type="expression" dxfId="7" priority="19">
      <formula>(D20="Attic Insulation")*((H20*I20)+J20)&gt;47.6</formula>
    </cfRule>
  </conditionalFormatting>
  <conditionalFormatting sqref="K19">
    <cfRule type="expression" dxfId="6" priority="1">
      <formula>(D19="Wall Insulation")*((H19*I19)+J19)&gt;19.6</formula>
    </cfRule>
    <cfRule type="expression" dxfId="5" priority="18">
      <formula>(D19="Attic Insulation")*((H19*I19)+J19)&gt;47.6</formula>
    </cfRule>
  </conditionalFormatting>
  <conditionalFormatting sqref="K31">
    <cfRule type="expression" dxfId="4" priority="4">
      <formula>(D31="Wall Insulation")*((H31*I31)+J31)&gt;19.6</formula>
    </cfRule>
    <cfRule type="expression" dxfId="3" priority="17">
      <formula>(D31="Attic Insulation")*((H31*I31)+J31)&gt;47.6</formula>
    </cfRule>
  </conditionalFormatting>
  <conditionalFormatting sqref="K32">
    <cfRule type="expression" dxfId="2" priority="3">
      <formula>(D32="Wall Insulation")*((H32*I32)+J32)&gt;19.6</formula>
    </cfRule>
    <cfRule type="expression" dxfId="1" priority="16">
      <formula>(D32="Attic Insulation")*((H32*I32)+J32)&gt;47.6</formula>
    </cfRule>
  </conditionalFormatting>
  <conditionalFormatting sqref="K33">
    <cfRule type="expression" dxfId="0" priority="2">
      <formula>(D33="Wall Insulation")*((H33*I33)+J33)&gt;19.6</formula>
    </cfRule>
  </conditionalFormatting>
  <dataValidations count="6">
    <dataValidation type="list" allowBlank="1" showInputMessage="1" showErrorMessage="1" sqref="D19" xr:uid="{583E90E1-D90A-4300-ABA2-245033361444}">
      <formula1>"Wall Insulation, Attic Insulation, Basement Insulation, Weatherstripping, Attic Air Sealing"</formula1>
    </dataValidation>
    <dataValidation type="list" allowBlank="1" showInputMessage="1" showErrorMessage="1" sqref="E19:E33" xr:uid="{73DA9D84-EB5E-46DA-B03A-1CFA98770346}">
      <formula1>"Electric, Oil, Propane, Gas"</formula1>
    </dataValidation>
    <dataValidation type="list" allowBlank="1" showInputMessage="1" showErrorMessage="1" sqref="D35 D38:D42" xr:uid="{AFBB3EA1-71C9-4562-A9DD-C00A7F09A0B1}">
      <formula1>"Yes, No"</formula1>
    </dataValidation>
    <dataValidation type="whole" allowBlank="1" showInputMessage="1" showErrorMessage="1" error="Calculator is for buildings 8,000 square feet or less. " sqref="K4" xr:uid="{D713050E-E946-4F5E-8FB8-714DF08ADB8A}">
      <formula1>0</formula1>
      <formula2>8001</formula2>
    </dataValidation>
    <dataValidation type="whole" allowBlank="1" showInputMessage="1" showErrorMessage="1" error="Please enter the cost of the project in dollars and cents" sqref="K6" xr:uid="{644E313B-7B30-46DC-AB6A-D5B4D0B12747}">
      <formula1>0</formula1>
      <formula2>200000000</formula2>
    </dataValidation>
    <dataValidation type="list" allowBlank="1" showInputMessage="1" showErrorMessage="1" sqref="D20:D33" xr:uid="{624D6CB3-E816-4B32-A6C8-CC23ED3D981F}">
      <formula1>"Wall Insulation, Attic Insulation, Attic Air Sealing, Attic Stair Cover"</formula1>
    </dataValidation>
  </dataValidations>
  <pageMargins left="0.7" right="0.7" top="0.75" bottom="0.75" header="0.3" footer="0.3"/>
  <pageSetup scale="35" orientation="portrait" r:id="rId1"/>
  <rowBreaks count="1" manualBreakCount="1">
    <brk id="44" max="12"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498F86F8-7E8A-4F4F-AADD-0FF9131F79B5}">
          <x14:formula1>
            <xm:f>'Savings and Incentive Data'!$I$16:$I$18</xm:f>
          </x14:formula1>
          <xm:sqref>I3</xm:sqref>
        </x14:dataValidation>
        <x14:dataValidation type="list" allowBlank="1" showInputMessage="1" showErrorMessage="1" xr:uid="{C51B0294-1448-4C86-B5BB-12986CEBD237}">
          <x14:formula1>
            <xm:f>'Savings and Incentive Data'!$K$16:$K$18</xm:f>
          </x14:formula1>
          <xm:sqref>I5</xm:sqref>
        </x14:dataValidation>
        <x14:dataValidation type="list" allowBlank="1" showInputMessage="1" showErrorMessage="1" xr:uid="{F679C984-1B1F-44D1-A7D7-6215FB4049F7}">
          <x14:formula1>
            <xm:f>'Savings and Incentive Data'!$B$25:$B$37</xm:f>
          </x14:formula1>
          <xm:sqref>G19</xm:sqref>
        </x14:dataValidation>
        <x14:dataValidation type="list" allowBlank="1" showInputMessage="1" showErrorMessage="1" xr:uid="{EF740D06-C203-4068-A436-BF58407DD5F8}">
          <x14:formula1>
            <xm:f>'Savings and Incentive Data'!$B$25:$B$36</xm:f>
          </x14:formula1>
          <xm:sqref>G20:G33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00D20-B2C0-453A-8257-CD54FF7043C1}">
  <dimension ref="B2:AH41"/>
  <sheetViews>
    <sheetView zoomScale="70" zoomScaleNormal="70" workbookViewId="0">
      <selection activeCell="G3" sqref="G3"/>
    </sheetView>
  </sheetViews>
  <sheetFormatPr defaultRowHeight="14.5" x14ac:dyDescent="0.35"/>
  <cols>
    <col min="2" max="2" width="32.6328125" bestFit="1" customWidth="1"/>
    <col min="3" max="3" width="11.26953125" bestFit="1" customWidth="1"/>
    <col min="4" max="4" width="10.81640625" bestFit="1" customWidth="1"/>
    <col min="5" max="5" width="16.7265625" customWidth="1"/>
    <col min="6" max="6" width="11.36328125" customWidth="1"/>
    <col min="7" max="7" width="13.6328125" customWidth="1"/>
    <col min="9" max="9" width="18" bestFit="1" customWidth="1"/>
    <col min="10" max="10" width="23.7265625" customWidth="1"/>
    <col min="11" max="11" width="19" customWidth="1"/>
    <col min="12" max="12" width="27.08984375" customWidth="1"/>
    <col min="13" max="13" width="27.08984375" hidden="1" customWidth="1"/>
    <col min="14" max="34" width="27.08984375" customWidth="1"/>
  </cols>
  <sheetData>
    <row r="2" spans="2:34" ht="56" customHeight="1" x14ac:dyDescent="0.35">
      <c r="B2" s="2" t="s">
        <v>28</v>
      </c>
      <c r="C2" s="114" t="s">
        <v>135</v>
      </c>
      <c r="D2" s="61" t="s">
        <v>29</v>
      </c>
      <c r="E2" s="62" t="s">
        <v>136</v>
      </c>
      <c r="F2" s="62" t="s">
        <v>137</v>
      </c>
      <c r="G2" s="59" t="s">
        <v>125</v>
      </c>
      <c r="I2" s="50"/>
      <c r="J2" s="50"/>
      <c r="L2" s="49"/>
      <c r="M2" s="49"/>
      <c r="N2" s="49"/>
      <c r="O2" s="49"/>
      <c r="P2" s="49"/>
      <c r="Q2" s="86"/>
    </row>
    <row r="3" spans="2:34" ht="17" customHeight="1" thickBot="1" x14ac:dyDescent="0.4">
      <c r="B3" s="1" t="s">
        <v>32</v>
      </c>
      <c r="C3" s="1" t="s">
        <v>33</v>
      </c>
      <c r="D3" s="1" t="s">
        <v>34</v>
      </c>
      <c r="E3" s="64">
        <v>0</v>
      </c>
      <c r="F3" s="64">
        <f>IF('Savings &amp; Incentive Calculator'!$D$35="Yes",0.0021995,0.0021995-0.0001704)</f>
        <v>2.1995000000000001E-3</v>
      </c>
      <c r="G3" s="64">
        <f>ROUND($F$3*$C$34,5)</f>
        <v>7.92E-3</v>
      </c>
      <c r="I3" s="51"/>
      <c r="J3" s="51"/>
      <c r="K3" s="48" t="s">
        <v>97</v>
      </c>
      <c r="L3" s="44"/>
      <c r="M3" s="26" t="s">
        <v>106</v>
      </c>
      <c r="N3" s="44"/>
      <c r="O3" s="44"/>
      <c r="P3" s="44"/>
      <c r="Q3" s="44"/>
      <c r="R3" s="44"/>
      <c r="S3" s="44"/>
      <c r="T3" s="44"/>
      <c r="U3" s="44"/>
      <c r="V3" s="44"/>
      <c r="W3" s="44"/>
      <c r="X3" s="44"/>
      <c r="Y3" s="44"/>
      <c r="Z3" s="44"/>
      <c r="AA3" s="44"/>
      <c r="AB3" s="44"/>
      <c r="AC3" s="44"/>
      <c r="AD3" s="44"/>
      <c r="AE3" s="44"/>
      <c r="AF3" s="44"/>
      <c r="AG3" s="44"/>
      <c r="AH3" s="44"/>
    </row>
    <row r="4" spans="2:34" x14ac:dyDescent="0.35">
      <c r="B4" s="1" t="s">
        <v>36</v>
      </c>
      <c r="C4" s="1" t="s">
        <v>16</v>
      </c>
      <c r="D4" s="1" t="s">
        <v>34</v>
      </c>
      <c r="E4" s="64">
        <v>8.9999999999999993E-3</v>
      </c>
      <c r="F4" s="64">
        <f>IF('Savings &amp; Incentive Calculator'!$D$35="Yes",0.0001704,0)</f>
        <v>1.7039999999999999E-4</v>
      </c>
      <c r="G4" s="64">
        <f>IF('Savings &amp; Incentive Calculator'!$D$35="Yes",ROUND(F4*$C$34,5),0)</f>
        <v>6.0999999999999997E-4</v>
      </c>
      <c r="I4" s="2" t="s">
        <v>28</v>
      </c>
      <c r="J4" s="43" t="s">
        <v>31</v>
      </c>
      <c r="K4" s="52" t="s">
        <v>98</v>
      </c>
      <c r="L4" s="45"/>
      <c r="M4" s="29"/>
      <c r="N4" s="45"/>
      <c r="O4" s="45"/>
      <c r="P4" s="45"/>
      <c r="Q4" s="45"/>
      <c r="R4" s="45"/>
      <c r="S4" s="45"/>
      <c r="T4" s="45"/>
      <c r="U4" s="45"/>
      <c r="V4" s="45"/>
      <c r="W4" s="45"/>
      <c r="X4" s="45"/>
      <c r="Y4" s="45"/>
      <c r="Z4" s="45"/>
      <c r="AA4" s="45"/>
      <c r="AB4" s="45"/>
      <c r="AC4" s="45"/>
      <c r="AD4" s="45"/>
      <c r="AE4" s="45"/>
      <c r="AF4" s="45"/>
      <c r="AG4" s="45"/>
      <c r="AH4" s="45"/>
    </row>
    <row r="5" spans="2:34" x14ac:dyDescent="0.35">
      <c r="B5" s="1" t="s">
        <v>38</v>
      </c>
      <c r="C5" s="1" t="s">
        <v>39</v>
      </c>
      <c r="D5" s="1" t="s">
        <v>34</v>
      </c>
      <c r="E5" s="64">
        <v>8.150000000000001E-3</v>
      </c>
      <c r="F5" s="64">
        <f>IF('Savings &amp; Incentive Calculator'!$D$35="Yes",0.0001704,0)</f>
        <v>1.7039999999999999E-4</v>
      </c>
      <c r="G5" s="64">
        <f>IF('Savings &amp; Incentive Calculator'!$D$35="Yes",ROUND(F5*$C$34,5),0)</f>
        <v>6.0999999999999997E-4</v>
      </c>
      <c r="I5" s="1" t="s">
        <v>15</v>
      </c>
      <c r="J5" s="42" t="s">
        <v>35</v>
      </c>
      <c r="K5" s="53">
        <v>0.14499999999999999</v>
      </c>
      <c r="L5" s="46"/>
      <c r="M5" s="19"/>
      <c r="N5" s="46"/>
      <c r="O5" s="46"/>
      <c r="P5" s="46"/>
      <c r="Q5" s="46"/>
      <c r="R5" s="46"/>
      <c r="S5" s="46"/>
      <c r="T5" s="46"/>
      <c r="U5" s="46"/>
      <c r="V5" s="46"/>
      <c r="W5" s="46"/>
      <c r="X5" s="46"/>
      <c r="Y5" s="46"/>
      <c r="Z5" s="46"/>
      <c r="AA5" s="46"/>
      <c r="AB5" s="46"/>
      <c r="AC5" s="46"/>
      <c r="AD5" s="46"/>
      <c r="AE5" s="46"/>
      <c r="AF5" s="46"/>
      <c r="AG5" s="46"/>
      <c r="AH5" s="46"/>
    </row>
    <row r="6" spans="2:34" x14ac:dyDescent="0.35">
      <c r="B6" s="1" t="s">
        <v>42</v>
      </c>
      <c r="C6" s="1" t="s">
        <v>43</v>
      </c>
      <c r="D6" s="1" t="s">
        <v>34</v>
      </c>
      <c r="E6" s="64">
        <v>8.150000000000001E-3</v>
      </c>
      <c r="F6" s="64">
        <f>IF('Savings &amp; Incentive Calculator'!$D$35="Yes",0.0001704,0)</f>
        <v>1.7039999999999999E-4</v>
      </c>
      <c r="G6" s="64">
        <f>IF('Savings &amp; Incentive Calculator'!$D$35="Yes",ROUND(F6*$C$34,5),0)</f>
        <v>6.0999999999999997E-4</v>
      </c>
      <c r="I6" s="1" t="s">
        <v>37</v>
      </c>
      <c r="J6" s="42" t="s">
        <v>35</v>
      </c>
      <c r="K6" s="53">
        <v>3.5000000000000003E-2</v>
      </c>
      <c r="L6" s="46"/>
      <c r="M6" s="19"/>
      <c r="N6" s="46"/>
      <c r="O6" s="46"/>
      <c r="P6" s="46"/>
      <c r="Q6" s="46"/>
      <c r="R6" s="46"/>
      <c r="S6" s="46"/>
      <c r="T6" s="46"/>
      <c r="U6" s="46"/>
      <c r="V6" s="46"/>
      <c r="W6" s="46"/>
      <c r="X6" s="46"/>
      <c r="Y6" s="46"/>
      <c r="Z6" s="46"/>
      <c r="AA6" s="46"/>
      <c r="AB6" s="46"/>
      <c r="AC6" s="46"/>
      <c r="AD6" s="46"/>
      <c r="AE6" s="46"/>
      <c r="AF6" s="46"/>
      <c r="AG6" s="46"/>
      <c r="AH6" s="46"/>
    </row>
    <row r="7" spans="2:34" ht="15" thickBot="1" x14ac:dyDescent="0.4">
      <c r="B7" s="1" t="s">
        <v>44</v>
      </c>
      <c r="C7" s="1" t="s">
        <v>33</v>
      </c>
      <c r="D7" s="1" t="s">
        <v>34</v>
      </c>
      <c r="E7" s="64">
        <v>0</v>
      </c>
      <c r="F7" s="64">
        <f>IF('Savings &amp; Incentive Calculator'!$D$35="Yes",0.001093,0.001093-0.0000847)</f>
        <v>1.093E-3</v>
      </c>
      <c r="G7" s="64">
        <f>ROUND($F$7*$C$34,5)</f>
        <v>3.9300000000000003E-3</v>
      </c>
      <c r="I7" s="1" t="s">
        <v>40</v>
      </c>
      <c r="J7" s="42" t="s">
        <v>41</v>
      </c>
      <c r="K7" s="54">
        <v>80</v>
      </c>
      <c r="L7" s="47"/>
      <c r="M7" s="19"/>
      <c r="N7" s="47"/>
      <c r="O7" s="46"/>
      <c r="P7" s="46"/>
      <c r="Q7" s="46"/>
      <c r="R7" s="46"/>
      <c r="S7" s="47"/>
      <c r="T7" s="47"/>
      <c r="U7" s="47"/>
      <c r="V7" s="47"/>
      <c r="W7" s="47"/>
      <c r="X7" s="47"/>
      <c r="Y7" s="47"/>
      <c r="Z7" s="47"/>
      <c r="AA7" s="47"/>
      <c r="AB7" s="47"/>
      <c r="AC7" s="47"/>
      <c r="AD7" s="47"/>
      <c r="AE7" s="47"/>
      <c r="AF7" s="47"/>
      <c r="AG7" s="47"/>
      <c r="AH7" s="47"/>
    </row>
    <row r="8" spans="2:34" x14ac:dyDescent="0.35">
      <c r="B8" s="1" t="s">
        <v>45</v>
      </c>
      <c r="C8" s="1" t="s">
        <v>16</v>
      </c>
      <c r="D8" s="1" t="s">
        <v>34</v>
      </c>
      <c r="E8" s="64">
        <v>4.47E-3</v>
      </c>
      <c r="F8" s="64">
        <f>IF('Savings &amp; Incentive Calculator'!$D$35="Yes",0.0000847,0)</f>
        <v>8.4699999999999999E-5</v>
      </c>
      <c r="G8" s="64">
        <f>IF('Savings &amp; Incentive Calculator'!$D$35="Yes",ROUND(F8*$C$34,5),0)</f>
        <v>2.9999999999999997E-4</v>
      </c>
      <c r="I8" s="80" t="s">
        <v>81</v>
      </c>
      <c r="J8" s="80" t="s">
        <v>35</v>
      </c>
      <c r="K8" s="81"/>
      <c r="L8" s="46"/>
      <c r="M8" s="19"/>
      <c r="N8" s="46"/>
      <c r="O8" s="46"/>
      <c r="P8" s="46"/>
      <c r="Q8" s="46"/>
      <c r="R8" s="46"/>
      <c r="S8" s="46"/>
      <c r="T8" s="46"/>
      <c r="U8" s="46"/>
      <c r="V8" s="46"/>
      <c r="W8" s="46"/>
      <c r="X8" s="46"/>
      <c r="Y8" s="46"/>
      <c r="Z8" s="46"/>
      <c r="AA8" s="46"/>
      <c r="AB8" s="46"/>
      <c r="AC8" s="46"/>
      <c r="AD8" s="46"/>
      <c r="AE8" s="46"/>
      <c r="AF8" s="46"/>
      <c r="AG8" s="46"/>
      <c r="AH8" s="46"/>
    </row>
    <row r="9" spans="2:34" x14ac:dyDescent="0.35">
      <c r="B9" s="1" t="s">
        <v>46</v>
      </c>
      <c r="C9" s="1" t="s">
        <v>39</v>
      </c>
      <c r="D9" s="1" t="s">
        <v>34</v>
      </c>
      <c r="E9" s="64">
        <v>4.0499999999999998E-3</v>
      </c>
      <c r="F9" s="64">
        <f>IF('Savings &amp; Incentive Calculator'!$D$35="Yes",0.0000847,0)</f>
        <v>8.4699999999999999E-5</v>
      </c>
      <c r="G9" s="64">
        <f>IF('Savings &amp; Incentive Calculator'!$D$35="Yes",ROUND(F9*$C$34,5),0)</f>
        <v>2.9999999999999997E-4</v>
      </c>
      <c r="I9" s="80" t="s">
        <v>82</v>
      </c>
      <c r="J9" s="80" t="s">
        <v>83</v>
      </c>
      <c r="K9" s="82"/>
      <c r="L9" s="47"/>
      <c r="M9" s="19"/>
      <c r="N9" s="47"/>
      <c r="O9" s="46"/>
      <c r="P9" s="46"/>
      <c r="Q9" s="46"/>
      <c r="R9" s="46"/>
      <c r="S9" s="47"/>
      <c r="T9" s="47"/>
      <c r="U9" s="47"/>
      <c r="V9" s="47"/>
      <c r="W9" s="47"/>
      <c r="X9" s="47"/>
      <c r="Y9" s="47"/>
      <c r="Z9" s="47"/>
      <c r="AA9" s="47"/>
      <c r="AB9" s="47"/>
      <c r="AC9" s="47"/>
      <c r="AD9" s="47"/>
      <c r="AE9" s="47"/>
      <c r="AF9" s="47"/>
      <c r="AG9" s="47"/>
      <c r="AH9" s="47"/>
    </row>
    <row r="10" spans="2:34" x14ac:dyDescent="0.35">
      <c r="B10" s="1" t="s">
        <v>47</v>
      </c>
      <c r="C10" s="1" t="s">
        <v>43</v>
      </c>
      <c r="D10" s="1" t="s">
        <v>34</v>
      </c>
      <c r="E10" s="64">
        <v>4.0499999999999998E-3</v>
      </c>
      <c r="F10" s="64">
        <f>IF('Savings &amp; Incentive Calculator'!$D$35="Yes",0.0000847,0)</f>
        <v>8.4699999999999999E-5</v>
      </c>
      <c r="G10" s="64">
        <f>IF('Savings &amp; Incentive Calculator'!$D$35="Yes",ROUND(F10*$C$34,5),0)</f>
        <v>2.9999999999999997E-4</v>
      </c>
      <c r="M10" s="19"/>
    </row>
    <row r="11" spans="2:34" x14ac:dyDescent="0.35">
      <c r="B11" s="1" t="s">
        <v>48</v>
      </c>
      <c r="C11" s="1" t="s">
        <v>33</v>
      </c>
      <c r="D11" s="1" t="s">
        <v>49</v>
      </c>
      <c r="E11" s="64">
        <v>0</v>
      </c>
      <c r="F11" s="64">
        <v>0.17200970657027026</v>
      </c>
      <c r="G11" s="64">
        <v>0.12556708579629727</v>
      </c>
      <c r="M11" s="19"/>
    </row>
    <row r="12" spans="2:34" x14ac:dyDescent="0.35">
      <c r="B12" s="1" t="s">
        <v>50</v>
      </c>
      <c r="C12" s="1" t="s">
        <v>16</v>
      </c>
      <c r="D12" s="1" t="s">
        <v>49</v>
      </c>
      <c r="E12" s="64">
        <v>0.76273115220483623</v>
      </c>
      <c r="F12" s="64" t="s">
        <v>51</v>
      </c>
      <c r="G12" s="63" t="s">
        <v>51</v>
      </c>
      <c r="M12" s="19"/>
    </row>
    <row r="13" spans="2:34" x14ac:dyDescent="0.35">
      <c r="B13" s="1" t="s">
        <v>52</v>
      </c>
      <c r="C13" s="1" t="s">
        <v>39</v>
      </c>
      <c r="D13" s="1" t="s">
        <v>49</v>
      </c>
      <c r="E13" s="64">
        <v>0.69049602543720179</v>
      </c>
      <c r="F13" s="64" t="s">
        <v>51</v>
      </c>
      <c r="G13" s="63" t="s">
        <v>51</v>
      </c>
      <c r="M13" s="19"/>
    </row>
    <row r="14" spans="2:34" x14ac:dyDescent="0.35">
      <c r="B14" s="1" t="s">
        <v>53</v>
      </c>
      <c r="C14" s="1" t="s">
        <v>43</v>
      </c>
      <c r="D14" s="1" t="s">
        <v>49</v>
      </c>
      <c r="E14" s="64">
        <v>0.69049602543720179</v>
      </c>
      <c r="F14" s="64" t="s">
        <v>51</v>
      </c>
      <c r="G14" s="63" t="s">
        <v>51</v>
      </c>
      <c r="M14" s="19"/>
    </row>
    <row r="15" spans="2:34" hidden="1" x14ac:dyDescent="0.35">
      <c r="B15" s="41" t="s">
        <v>84</v>
      </c>
      <c r="C15" s="1" t="s">
        <v>33</v>
      </c>
      <c r="D15" s="1" t="s">
        <v>34</v>
      </c>
      <c r="E15" s="6">
        <v>0</v>
      </c>
      <c r="F15" s="6">
        <v>8.5911000000000008E-3</v>
      </c>
      <c r="G15" s="6">
        <v>6.2700000000000004E-3</v>
      </c>
      <c r="I15" s="2" t="s">
        <v>73</v>
      </c>
      <c r="J15" s="2" t="s">
        <v>163</v>
      </c>
      <c r="K15" s="2" t="s">
        <v>74</v>
      </c>
      <c r="M15" s="19"/>
    </row>
    <row r="16" spans="2:34" hidden="1" x14ac:dyDescent="0.35">
      <c r="B16" s="41" t="s">
        <v>85</v>
      </c>
      <c r="C16" s="1" t="s">
        <v>16</v>
      </c>
      <c r="D16" s="1" t="s">
        <v>34</v>
      </c>
      <c r="E16" s="6">
        <v>2.35E-2</v>
      </c>
      <c r="F16" s="6">
        <v>3.2921999999999999E-3</v>
      </c>
      <c r="G16" s="6">
        <v>2.3999999999999998E-3</v>
      </c>
      <c r="I16" s="39" t="s">
        <v>107</v>
      </c>
      <c r="J16" s="98">
        <v>0.66</v>
      </c>
      <c r="K16" s="39" t="s">
        <v>108</v>
      </c>
      <c r="M16" s="19"/>
    </row>
    <row r="17" spans="2:13" hidden="1" x14ac:dyDescent="0.35">
      <c r="B17" s="41" t="s">
        <v>86</v>
      </c>
      <c r="C17" s="1" t="s">
        <v>39</v>
      </c>
      <c r="D17" s="1" t="s">
        <v>34</v>
      </c>
      <c r="E17" s="6">
        <v>2.1270000000000001E-2</v>
      </c>
      <c r="F17" s="6">
        <v>3.2921999999999999E-3</v>
      </c>
      <c r="G17" s="6">
        <v>2.3999999999999998E-3</v>
      </c>
      <c r="I17" s="39" t="s">
        <v>75</v>
      </c>
      <c r="J17" s="98">
        <v>0.66</v>
      </c>
      <c r="K17" s="39" t="s">
        <v>75</v>
      </c>
      <c r="M17" s="19"/>
    </row>
    <row r="18" spans="2:13" hidden="1" x14ac:dyDescent="0.35">
      <c r="B18" s="41" t="s">
        <v>87</v>
      </c>
      <c r="C18" s="1" t="s">
        <v>43</v>
      </c>
      <c r="D18" s="1" t="s">
        <v>34</v>
      </c>
      <c r="E18" s="6">
        <v>2.1270000000000001E-2</v>
      </c>
      <c r="F18" s="6">
        <v>3.2921999999999999E-3</v>
      </c>
      <c r="G18" s="6">
        <v>2.3999999999999998E-3</v>
      </c>
      <c r="I18" s="39" t="s">
        <v>76</v>
      </c>
      <c r="J18" s="98">
        <v>0</v>
      </c>
      <c r="K18" s="39" t="s">
        <v>128</v>
      </c>
      <c r="M18" s="19"/>
    </row>
    <row r="19" spans="2:13" hidden="1" x14ac:dyDescent="0.35">
      <c r="B19" s="41" t="s">
        <v>88</v>
      </c>
      <c r="C19" s="1" t="s">
        <v>33</v>
      </c>
      <c r="D19" s="1" t="s">
        <v>92</v>
      </c>
      <c r="E19" s="6">
        <v>0</v>
      </c>
      <c r="F19" s="6">
        <v>7.0953717160775309E-2</v>
      </c>
      <c r="G19" s="6">
        <v>1.7677828242008038E-3</v>
      </c>
    </row>
    <row r="20" spans="2:13" hidden="1" x14ac:dyDescent="0.35">
      <c r="B20" s="41" t="s">
        <v>89</v>
      </c>
      <c r="C20" s="1" t="s">
        <v>16</v>
      </c>
      <c r="D20" s="1" t="s">
        <v>92</v>
      </c>
      <c r="E20" s="6">
        <v>0.31470049475300699</v>
      </c>
      <c r="F20" s="6">
        <v>0</v>
      </c>
      <c r="G20" s="6">
        <v>0</v>
      </c>
    </row>
    <row r="21" spans="2:13" hidden="1" x14ac:dyDescent="0.35">
      <c r="B21" s="41" t="s">
        <v>90</v>
      </c>
      <c r="C21" s="1" t="s">
        <v>39</v>
      </c>
      <c r="D21" s="1" t="s">
        <v>92</v>
      </c>
      <c r="E21" s="6">
        <v>0.28489650672051636</v>
      </c>
      <c r="F21" s="6">
        <v>0</v>
      </c>
      <c r="G21" s="6">
        <v>0</v>
      </c>
    </row>
    <row r="22" spans="2:13" hidden="1" x14ac:dyDescent="0.35">
      <c r="B22" s="41" t="s">
        <v>91</v>
      </c>
      <c r="C22" s="1" t="s">
        <v>43</v>
      </c>
      <c r="D22" s="1" t="s">
        <v>92</v>
      </c>
      <c r="E22" s="6">
        <v>0.28489650672051636</v>
      </c>
      <c r="F22" s="6">
        <v>0</v>
      </c>
      <c r="G22" s="6">
        <v>0</v>
      </c>
    </row>
    <row r="24" spans="2:13" x14ac:dyDescent="0.35">
      <c r="B24" s="2" t="s">
        <v>54</v>
      </c>
      <c r="C24" s="2" t="s">
        <v>55</v>
      </c>
      <c r="E24" s="2" t="s">
        <v>77</v>
      </c>
      <c r="F24" s="2" t="s">
        <v>78</v>
      </c>
    </row>
    <row r="25" spans="2:13" x14ac:dyDescent="0.35">
      <c r="B25" s="1" t="s">
        <v>17</v>
      </c>
      <c r="C25" s="3">
        <v>3.2</v>
      </c>
      <c r="E25" s="1" t="s">
        <v>112</v>
      </c>
      <c r="F25" s="67">
        <v>0.59</v>
      </c>
    </row>
    <row r="26" spans="2:13" x14ac:dyDescent="0.35">
      <c r="B26" s="1" t="s">
        <v>56</v>
      </c>
      <c r="C26" s="3">
        <v>3.7</v>
      </c>
      <c r="E26" s="1" t="s">
        <v>113</v>
      </c>
      <c r="F26" s="67">
        <v>0.56999999999999995</v>
      </c>
    </row>
    <row r="27" spans="2:13" x14ac:dyDescent="0.35">
      <c r="B27" s="1" t="s">
        <v>57</v>
      </c>
      <c r="C27" s="3">
        <v>3.4</v>
      </c>
      <c r="E27" s="41" t="s">
        <v>114</v>
      </c>
      <c r="F27" s="68">
        <v>0</v>
      </c>
    </row>
    <row r="28" spans="2:13" x14ac:dyDescent="0.35">
      <c r="B28" s="1" t="s">
        <v>58</v>
      </c>
      <c r="C28" s="3">
        <v>2.8</v>
      </c>
      <c r="E28" s="65" t="s">
        <v>115</v>
      </c>
      <c r="F28" s="69">
        <v>0.46</v>
      </c>
    </row>
    <row r="29" spans="2:13" x14ac:dyDescent="0.35">
      <c r="B29" s="1" t="s">
        <v>59</v>
      </c>
      <c r="C29" s="3">
        <v>3.3</v>
      </c>
      <c r="E29" s="57"/>
      <c r="F29" s="58"/>
    </row>
    <row r="30" spans="2:13" x14ac:dyDescent="0.35">
      <c r="B30" s="1" t="s">
        <v>60</v>
      </c>
      <c r="C30" s="4">
        <v>3</v>
      </c>
    </row>
    <row r="31" spans="2:13" ht="88.5" customHeight="1" x14ac:dyDescent="0.35">
      <c r="B31" s="1" t="s">
        <v>61</v>
      </c>
      <c r="C31" s="3">
        <v>3.9</v>
      </c>
      <c r="E31" s="206" t="s">
        <v>179</v>
      </c>
      <c r="F31" s="207"/>
    </row>
    <row r="32" spans="2:13" x14ac:dyDescent="0.35">
      <c r="B32" s="1" t="s">
        <v>62</v>
      </c>
      <c r="C32" s="4">
        <v>5</v>
      </c>
      <c r="E32" s="152">
        <v>1.52E-2</v>
      </c>
    </row>
    <row r="33" spans="2:5" x14ac:dyDescent="0.35">
      <c r="B33" s="1" t="s">
        <v>63</v>
      </c>
      <c r="C33" s="3">
        <v>6.6</v>
      </c>
    </row>
    <row r="34" spans="2:5" x14ac:dyDescent="0.35">
      <c r="B34" s="1" t="s">
        <v>64</v>
      </c>
      <c r="C34" s="3">
        <v>3.6</v>
      </c>
    </row>
    <row r="35" spans="2:5" x14ac:dyDescent="0.35">
      <c r="B35" s="1" t="s">
        <v>65</v>
      </c>
      <c r="C35" s="3">
        <v>6.5</v>
      </c>
    </row>
    <row r="36" spans="2:5" x14ac:dyDescent="0.35">
      <c r="B36" s="1" t="s">
        <v>161</v>
      </c>
      <c r="C36" s="3" t="s">
        <v>68</v>
      </c>
    </row>
    <row r="37" spans="2:5" hidden="1" x14ac:dyDescent="0.35">
      <c r="B37" s="1" t="s">
        <v>66</v>
      </c>
      <c r="C37" s="3" t="s">
        <v>67</v>
      </c>
    </row>
    <row r="39" spans="2:5" x14ac:dyDescent="0.35">
      <c r="B39" s="2" t="s">
        <v>40</v>
      </c>
      <c r="C39" s="2"/>
      <c r="D39" s="2"/>
      <c r="E39" s="2"/>
    </row>
    <row r="40" spans="2:5" x14ac:dyDescent="0.35">
      <c r="B40" s="3" t="s">
        <v>69</v>
      </c>
      <c r="C40" s="3" t="s">
        <v>70</v>
      </c>
      <c r="D40" s="3" t="s">
        <v>71</v>
      </c>
      <c r="E40" s="5" t="s">
        <v>72</v>
      </c>
    </row>
    <row r="41" spans="2:5" x14ac:dyDescent="0.35">
      <c r="B41" s="3">
        <v>4</v>
      </c>
      <c r="C41" s="3">
        <v>6</v>
      </c>
      <c r="D41" s="3">
        <v>8</v>
      </c>
      <c r="E41" s="3">
        <v>2</v>
      </c>
    </row>
  </sheetData>
  <sheetProtection algorithmName="SHA-512" hashValue="yaJ606H8voapTOlefwpyLIlnfBuQ5M7rslCMv7Fh9K+53pFw6ntErhmin4MFD1W+uLm028s5VAlvXDJIx/QJww==" saltValue="lO1tFAryCjVV5k9iHP/bQg==" spinCount="100000" sheet="1" objects="1" scenarios="1"/>
  <protectedRanges>
    <protectedRange sqref="M5:M18" name="Range3"/>
  </protectedRanges>
  <mergeCells count="1">
    <mergeCell ref="E31:F3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D233E1D0BECC4B868D9D520EEE22CC" ma:contentTypeVersion="13" ma:contentTypeDescription="Create a new document." ma:contentTypeScope="" ma:versionID="e7d5a0d543302329d87696cfc3f89c82">
  <xsd:schema xmlns:xsd="http://www.w3.org/2001/XMLSchema" xmlns:xs="http://www.w3.org/2001/XMLSchema" xmlns:p="http://schemas.microsoft.com/office/2006/metadata/properties" xmlns:ns2="9dbffdf4-0e78-48ef-bf1a-204843e8e417" xmlns:ns3="536041c6-4459-43d1-9a03-fc665811737c" targetNamespace="http://schemas.microsoft.com/office/2006/metadata/properties" ma:root="true" ma:fieldsID="b07285b283b55afbac1a67235aac64f8" ns2:_="" ns3:_="">
    <xsd:import namespace="9dbffdf4-0e78-48ef-bf1a-204843e8e417"/>
    <xsd:import namespace="536041c6-4459-43d1-9a03-fc66581173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bffdf4-0e78-48ef-bf1a-204843e8e4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6041c6-4459-43d1-9a03-fc66581173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3CFF19-C578-48C7-899D-03FAA3C753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bffdf4-0e78-48ef-bf1a-204843e8e417"/>
    <ds:schemaRef ds:uri="536041c6-4459-43d1-9a03-fc66581173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9EA1F5-E619-4F10-9853-0832691B527A}">
  <ds:schemaRefs>
    <ds:schemaRef ds:uri="http://purl.org/dc/elements/1.1/"/>
    <ds:schemaRef ds:uri="http://schemas.microsoft.com/office/2006/metadata/properties"/>
    <ds:schemaRef ds:uri="536041c6-4459-43d1-9a03-fc665811737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dbffdf4-0e78-48ef-bf1a-204843e8e417"/>
    <ds:schemaRef ds:uri="http://www.w3.org/XML/1998/namespace"/>
    <ds:schemaRef ds:uri="http://purl.org/dc/dcmitype/"/>
  </ds:schemaRefs>
</ds:datastoreItem>
</file>

<file path=customXml/itemProps3.xml><?xml version="1.0" encoding="utf-8"?>
<ds:datastoreItem xmlns:ds="http://schemas.openxmlformats.org/officeDocument/2006/customXml" ds:itemID="{B342DAEE-CB8A-431F-A078-BD99FF5B84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Requirements</vt:lpstr>
      <vt:lpstr>Savings &amp; Incentive Calculator</vt:lpstr>
      <vt:lpstr>Savings and Incentive Data</vt:lpstr>
      <vt:lpstr>'Savings &amp; Incentive Calculator'!Print_Area</vt:lpstr>
    </vt:vector>
  </TitlesOfParts>
  <Manager/>
  <Company>EVERSOURCE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Schick, Kenyon</dc:creator>
  <cp:keywords/>
  <dc:description/>
  <cp:lastModifiedBy>Tangredi, Paul P</cp:lastModifiedBy>
  <cp:revision/>
  <dcterms:created xsi:type="dcterms:W3CDTF">2022-09-08T19:25:40Z</dcterms:created>
  <dcterms:modified xsi:type="dcterms:W3CDTF">2024-07-15T12:25:02Z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0x01010014D233E1D0BECC4B868D9D520EEE22CC</vt:lpwstr>
  </property>
</Properties>
</file>